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ucdenver-my.sharepoint.com/personal/alison_pearks_ucdenver_edu/Documents/CUD documents/RandCA files/"/>
    </mc:Choice>
  </mc:AlternateContent>
  <xr:revisionPtr revIDLastSave="0" documentId="8_{30DA727A-BBED-440E-82D4-FEE28DD6AC7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fringe benefits" sheetId="2" r:id="rId2"/>
    <sheet name="Grad student rates" sheetId="3" r:id="rId3"/>
  </sheets>
  <definedNames>
    <definedName name="_xlnm.Print_Area" localSheetId="0">Sheet1!$A$2:$AI$123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1" l="1"/>
  <c r="I96" i="1"/>
  <c r="AI96" i="1" s="1"/>
  <c r="O96" i="1"/>
  <c r="O112" i="1"/>
  <c r="U112" i="1"/>
  <c r="U96" i="1"/>
  <c r="AA112" i="1"/>
  <c r="AA96" i="1"/>
  <c r="AG96" i="1"/>
  <c r="AG112" i="1"/>
  <c r="AI111" i="1"/>
  <c r="AI110" i="1"/>
  <c r="AI109" i="1"/>
  <c r="AI108" i="1"/>
  <c r="AI107" i="1"/>
  <c r="AI106" i="1"/>
  <c r="AI105" i="1"/>
  <c r="AI104" i="1"/>
  <c r="AI103" i="1"/>
  <c r="AI101" i="1"/>
  <c r="AI100" i="1"/>
  <c r="AI99" i="1"/>
  <c r="AI95" i="1"/>
  <c r="AI94" i="1"/>
  <c r="AI93" i="1"/>
  <c r="AI92" i="1"/>
  <c r="AI91" i="1"/>
  <c r="AI90" i="1"/>
  <c r="AI89" i="1"/>
  <c r="AI88" i="1"/>
  <c r="AI84" i="1"/>
  <c r="AI83" i="1"/>
  <c r="AI82" i="1"/>
  <c r="AI81" i="1"/>
  <c r="AI80" i="1"/>
  <c r="AI78" i="1"/>
  <c r="AI77" i="1"/>
  <c r="AI76" i="1"/>
  <c r="AI75" i="1"/>
  <c r="AI74" i="1"/>
  <c r="AI85" i="1"/>
  <c r="AG85" i="1"/>
  <c r="AA85" i="1"/>
  <c r="U85" i="1"/>
  <c r="O85" i="1"/>
  <c r="I85" i="1"/>
  <c r="I48" i="1"/>
  <c r="O48" i="1"/>
  <c r="U48" i="1"/>
  <c r="AA48" i="1"/>
  <c r="AG48" i="1"/>
  <c r="AI47" i="1"/>
  <c r="AI46" i="1"/>
  <c r="AI45" i="1"/>
  <c r="AI44" i="1"/>
  <c r="AI43" i="1"/>
  <c r="AI36" i="1"/>
  <c r="AI35" i="1"/>
  <c r="AI34" i="1"/>
  <c r="AI33" i="1"/>
  <c r="AI32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37" i="1"/>
  <c r="AG37" i="1"/>
  <c r="AA37" i="1"/>
  <c r="O37" i="1"/>
  <c r="I37" i="1"/>
  <c r="AH65" i="1"/>
  <c r="AH64" i="1"/>
  <c r="AH63" i="1"/>
  <c r="AF65" i="1"/>
  <c r="AF64" i="1"/>
  <c r="AF63" i="1"/>
  <c r="Z65" i="1"/>
  <c r="Z64" i="1"/>
  <c r="Z63" i="1"/>
  <c r="T65" i="1"/>
  <c r="T64" i="1"/>
  <c r="T63" i="1"/>
  <c r="N65" i="1"/>
  <c r="N64" i="1"/>
  <c r="N63" i="1"/>
  <c r="H65" i="1"/>
  <c r="H64" i="1"/>
  <c r="H63" i="1"/>
  <c r="F65" i="1"/>
  <c r="F64" i="1"/>
  <c r="F63" i="1"/>
  <c r="E65" i="1"/>
  <c r="E64" i="1"/>
  <c r="E63" i="1"/>
  <c r="AE36" i="1"/>
  <c r="AD36" i="1"/>
  <c r="AF36" i="1" s="1"/>
  <c r="Z36" i="1"/>
  <c r="Y36" i="1"/>
  <c r="X36" i="1"/>
  <c r="S36" i="1"/>
  <c r="R36" i="1"/>
  <c r="T36" i="1" s="1"/>
  <c r="M36" i="1"/>
  <c r="L36" i="1"/>
  <c r="N36" i="1" s="1"/>
  <c r="G36" i="1"/>
  <c r="F36" i="1"/>
  <c r="H36" i="1" s="1"/>
  <c r="AE35" i="1"/>
  <c r="AD35" i="1"/>
  <c r="AF35" i="1" s="1"/>
  <c r="Z35" i="1"/>
  <c r="Y35" i="1"/>
  <c r="X35" i="1"/>
  <c r="S35" i="1"/>
  <c r="R35" i="1"/>
  <c r="T35" i="1" s="1"/>
  <c r="M35" i="1"/>
  <c r="L35" i="1"/>
  <c r="N35" i="1" s="1"/>
  <c r="G35" i="1"/>
  <c r="F35" i="1"/>
  <c r="H35" i="1" s="1"/>
  <c r="AE34" i="1"/>
  <c r="AD34" i="1"/>
  <c r="AF34" i="1" s="1"/>
  <c r="Z34" i="1"/>
  <c r="Y34" i="1"/>
  <c r="X34" i="1"/>
  <c r="S34" i="1"/>
  <c r="R34" i="1"/>
  <c r="T34" i="1" s="1"/>
  <c r="M34" i="1"/>
  <c r="L34" i="1"/>
  <c r="N34" i="1" s="1"/>
  <c r="G34" i="1"/>
  <c r="F34" i="1"/>
  <c r="H34" i="1" s="1"/>
  <c r="E6" i="3"/>
  <c r="D6" i="3"/>
  <c r="B58" i="1"/>
  <c r="B57" i="1"/>
  <c r="B56" i="1"/>
  <c r="B55" i="1"/>
  <c r="B54" i="1"/>
  <c r="B53" i="1"/>
  <c r="B52" i="1"/>
  <c r="AI112" i="1" l="1"/>
  <c r="AI48" i="1"/>
  <c r="AH35" i="1"/>
  <c r="AH36" i="1"/>
  <c r="AH34" i="1"/>
  <c r="E58" i="1"/>
  <c r="E57" i="1"/>
  <c r="E56" i="1"/>
  <c r="AE24" i="1"/>
  <c r="AD24" i="1"/>
  <c r="AF24" i="1" s="1"/>
  <c r="Y24" i="1"/>
  <c r="X24" i="1"/>
  <c r="Z24" i="1" s="1"/>
  <c r="S24" i="1"/>
  <c r="R24" i="1"/>
  <c r="T24" i="1" s="1"/>
  <c r="M24" i="1"/>
  <c r="L24" i="1"/>
  <c r="N24" i="1" s="1"/>
  <c r="G24" i="1"/>
  <c r="F24" i="1"/>
  <c r="H24" i="1" s="1"/>
  <c r="AE23" i="1"/>
  <c r="AD23" i="1"/>
  <c r="AF23" i="1" s="1"/>
  <c r="Y23" i="1"/>
  <c r="X23" i="1"/>
  <c r="Z23" i="1" s="1"/>
  <c r="S23" i="1"/>
  <c r="R23" i="1"/>
  <c r="T23" i="1" s="1"/>
  <c r="M23" i="1"/>
  <c r="L23" i="1"/>
  <c r="N23" i="1" s="1"/>
  <c r="G23" i="1"/>
  <c r="F23" i="1"/>
  <c r="H23" i="1" s="1"/>
  <c r="H57" i="1" l="1"/>
  <c r="T57" i="1"/>
  <c r="AF57" i="1"/>
  <c r="N58" i="1"/>
  <c r="Z58" i="1"/>
  <c r="N57" i="1"/>
  <c r="Z57" i="1"/>
  <c r="H58" i="1"/>
  <c r="T58" i="1"/>
  <c r="AF58" i="1"/>
  <c r="AH23" i="1"/>
  <c r="AH57" i="1" l="1"/>
  <c r="AH24" i="1"/>
  <c r="Y47" i="1"/>
  <c r="Y46" i="1"/>
  <c r="Y45" i="1"/>
  <c r="Y44" i="1"/>
  <c r="Y43" i="1"/>
  <c r="B59" i="1" l="1"/>
  <c r="C47" i="1"/>
  <c r="C46" i="1"/>
  <c r="C45" i="1"/>
  <c r="C44" i="1"/>
  <c r="C43" i="1" l="1"/>
  <c r="AE47" i="1"/>
  <c r="AD47" i="1"/>
  <c r="AF47" i="1" s="1"/>
  <c r="X47" i="1"/>
  <c r="Z47" i="1" s="1"/>
  <c r="S47" i="1"/>
  <c r="R47" i="1"/>
  <c r="T47" i="1" s="1"/>
  <c r="M47" i="1"/>
  <c r="L47" i="1"/>
  <c r="N47" i="1" s="1"/>
  <c r="G47" i="1"/>
  <c r="F47" i="1"/>
  <c r="H47" i="1" s="1"/>
  <c r="F70" i="1"/>
  <c r="E70" i="1"/>
  <c r="F69" i="1"/>
  <c r="E69" i="1"/>
  <c r="F68" i="1"/>
  <c r="E68" i="1"/>
  <c r="F67" i="1"/>
  <c r="E67" i="1"/>
  <c r="F62" i="1"/>
  <c r="E62" i="1"/>
  <c r="E66" i="1"/>
  <c r="F66" i="1"/>
  <c r="Z70" i="1" l="1"/>
  <c r="T70" i="1"/>
  <c r="N70" i="1"/>
  <c r="AF70" i="1"/>
  <c r="H70" i="1"/>
  <c r="AG71" i="1"/>
  <c r="AA71" i="1"/>
  <c r="U71" i="1"/>
  <c r="O71" i="1"/>
  <c r="I71" i="1"/>
  <c r="AH70" i="1" l="1"/>
  <c r="AH47" i="1"/>
  <c r="C14" i="1"/>
  <c r="C16" i="1"/>
  <c r="AE46" i="1" l="1"/>
  <c r="AE45" i="1"/>
  <c r="AE44" i="1"/>
  <c r="AE43" i="1"/>
  <c r="F43" i="1"/>
  <c r="H43" i="1" s="1"/>
  <c r="S43" i="1"/>
  <c r="S46" i="1"/>
  <c r="S45" i="1"/>
  <c r="S44" i="1"/>
  <c r="M46" i="1"/>
  <c r="M45" i="1"/>
  <c r="M44" i="1"/>
  <c r="M43" i="1"/>
  <c r="G44" i="1"/>
  <c r="G45" i="1"/>
  <c r="G46" i="1"/>
  <c r="G43" i="1"/>
  <c r="I27" i="1"/>
  <c r="I114" i="1" s="1"/>
  <c r="I115" i="1" s="1"/>
  <c r="L13" i="1"/>
  <c r="N13" i="1" s="1"/>
  <c r="G15" i="1"/>
  <c r="G13" i="1"/>
  <c r="AD45" i="1"/>
  <c r="AF45" i="1" s="1"/>
  <c r="X45" i="1"/>
  <c r="Z45" i="1" s="1"/>
  <c r="R45" i="1"/>
  <c r="T45" i="1" s="1"/>
  <c r="L45" i="1"/>
  <c r="N45" i="1" s="1"/>
  <c r="F45" i="1"/>
  <c r="H45" i="1" s="1"/>
  <c r="E60" i="1"/>
  <c r="E59" i="1"/>
  <c r="E55" i="1"/>
  <c r="E54" i="1"/>
  <c r="E53" i="1"/>
  <c r="E52" i="1"/>
  <c r="Z68" i="1" l="1"/>
  <c r="AF68" i="1"/>
  <c r="T68" i="1"/>
  <c r="N68" i="1"/>
  <c r="H68" i="1"/>
  <c r="AH58" i="1" l="1"/>
  <c r="AH68" i="1"/>
  <c r="AH45" i="1"/>
  <c r="AD101" i="1"/>
  <c r="AF101" i="1" s="1"/>
  <c r="X101" i="1"/>
  <c r="Z101" i="1" s="1"/>
  <c r="R101" i="1"/>
  <c r="T101" i="1" s="1"/>
  <c r="L101" i="1"/>
  <c r="N101" i="1" s="1"/>
  <c r="E101" i="1"/>
  <c r="H101" i="1" s="1"/>
  <c r="AH101" i="1" l="1"/>
  <c r="AD100" i="1" l="1"/>
  <c r="AF100" i="1" s="1"/>
  <c r="X100" i="1"/>
  <c r="Z100" i="1" s="1"/>
  <c r="AD99" i="1"/>
  <c r="AF99" i="1" s="1"/>
  <c r="X99" i="1"/>
  <c r="Z99" i="1" s="1"/>
  <c r="R100" i="1"/>
  <c r="T100" i="1" s="1"/>
  <c r="L100" i="1"/>
  <c r="N100" i="1" s="1"/>
  <c r="R99" i="1"/>
  <c r="T99" i="1" s="1"/>
  <c r="L99" i="1"/>
  <c r="N99" i="1" s="1"/>
  <c r="E100" i="1"/>
  <c r="H100" i="1" s="1"/>
  <c r="E99" i="1"/>
  <c r="H99" i="1" s="1"/>
  <c r="AF84" i="1" l="1"/>
  <c r="Z84" i="1"/>
  <c r="T84" i="1"/>
  <c r="N84" i="1"/>
  <c r="H84" i="1"/>
  <c r="AF83" i="1"/>
  <c r="Z83" i="1"/>
  <c r="T83" i="1"/>
  <c r="N83" i="1"/>
  <c r="H83" i="1"/>
  <c r="AF82" i="1"/>
  <c r="Z82" i="1"/>
  <c r="T82" i="1"/>
  <c r="N82" i="1"/>
  <c r="H82" i="1"/>
  <c r="AF81" i="1"/>
  <c r="Z81" i="1"/>
  <c r="T81" i="1"/>
  <c r="N81" i="1"/>
  <c r="H81" i="1"/>
  <c r="AF80" i="1"/>
  <c r="Z80" i="1"/>
  <c r="T80" i="1"/>
  <c r="N80" i="1"/>
  <c r="H80" i="1"/>
  <c r="AH80" i="1" l="1"/>
  <c r="AH84" i="1"/>
  <c r="AH81" i="1"/>
  <c r="AH82" i="1"/>
  <c r="AH83" i="1"/>
  <c r="AF78" i="1" l="1"/>
  <c r="Z78" i="1"/>
  <c r="T78" i="1"/>
  <c r="N78" i="1"/>
  <c r="H74" i="1"/>
  <c r="H75" i="1"/>
  <c r="H76" i="1"/>
  <c r="H77" i="1"/>
  <c r="H78" i="1"/>
  <c r="N74" i="1"/>
  <c r="N75" i="1"/>
  <c r="N76" i="1"/>
  <c r="N77" i="1"/>
  <c r="N85" i="1" l="1"/>
  <c r="H85" i="1"/>
  <c r="AG27" i="1"/>
  <c r="AA27" i="1"/>
  <c r="U27" i="1"/>
  <c r="O27" i="1"/>
  <c r="O114" i="1" s="1"/>
  <c r="O115" i="1" s="1"/>
  <c r="AA114" i="1" l="1"/>
  <c r="AA115" i="1" s="1"/>
  <c r="AA117" i="1" s="1"/>
  <c r="AA119" i="1" s="1"/>
  <c r="AG114" i="1"/>
  <c r="AG115" i="1" s="1"/>
  <c r="AG117" i="1" s="1"/>
  <c r="AG119" i="1" s="1"/>
  <c r="U114" i="1"/>
  <c r="U115" i="1" s="1"/>
  <c r="U117" i="1" s="1"/>
  <c r="U119" i="1" s="1"/>
  <c r="AI27" i="1"/>
  <c r="O117" i="1"/>
  <c r="O119" i="1" s="1"/>
  <c r="AI71" i="1"/>
  <c r="AF77" i="1"/>
  <c r="AF76" i="1"/>
  <c r="Z77" i="1"/>
  <c r="Z76" i="1"/>
  <c r="T77" i="1"/>
  <c r="T76" i="1"/>
  <c r="AD46" i="1"/>
  <c r="AF46" i="1" s="1"/>
  <c r="AD44" i="1"/>
  <c r="AF44" i="1" s="1"/>
  <c r="AD43" i="1"/>
  <c r="AF43" i="1" s="1"/>
  <c r="X46" i="1"/>
  <c r="Z46" i="1" s="1"/>
  <c r="X44" i="1"/>
  <c r="Z44" i="1" s="1"/>
  <c r="X43" i="1"/>
  <c r="Z43" i="1" s="1"/>
  <c r="R46" i="1"/>
  <c r="T46" i="1" s="1"/>
  <c r="R44" i="1"/>
  <c r="T44" i="1" s="1"/>
  <c r="R43" i="1"/>
  <c r="T43" i="1" s="1"/>
  <c r="L46" i="1"/>
  <c r="N46" i="1" s="1"/>
  <c r="L44" i="1"/>
  <c r="N44" i="1" s="1"/>
  <c r="L43" i="1"/>
  <c r="N43" i="1" s="1"/>
  <c r="F46" i="1"/>
  <c r="H46" i="1" s="1"/>
  <c r="F44" i="1"/>
  <c r="H44" i="1" s="1"/>
  <c r="L32" i="1"/>
  <c r="N32" i="1" s="1"/>
  <c r="M32" i="1"/>
  <c r="R32" i="1"/>
  <c r="T32" i="1" s="1"/>
  <c r="S32" i="1"/>
  <c r="X32" i="1"/>
  <c r="Z32" i="1" s="1"/>
  <c r="Y32" i="1"/>
  <c r="AD32" i="1"/>
  <c r="AF32" i="1" s="1"/>
  <c r="AE32" i="1"/>
  <c r="L33" i="1"/>
  <c r="N33" i="1" s="1"/>
  <c r="M33" i="1"/>
  <c r="R33" i="1"/>
  <c r="T33" i="1" s="1"/>
  <c r="S33" i="1"/>
  <c r="X33" i="1"/>
  <c r="Z33" i="1" s="1"/>
  <c r="Y33" i="1"/>
  <c r="AD33" i="1"/>
  <c r="AF33" i="1" s="1"/>
  <c r="AE33" i="1"/>
  <c r="F33" i="1"/>
  <c r="H33" i="1" s="1"/>
  <c r="F32" i="1"/>
  <c r="H32" i="1" s="1"/>
  <c r="H37" i="1" s="1"/>
  <c r="AD14" i="1"/>
  <c r="AF14" i="1" s="1"/>
  <c r="AD15" i="1"/>
  <c r="AF15" i="1" s="1"/>
  <c r="AD16" i="1"/>
  <c r="AF16" i="1" s="1"/>
  <c r="AD17" i="1"/>
  <c r="AF17" i="1" s="1"/>
  <c r="AD18" i="1"/>
  <c r="AD19" i="1"/>
  <c r="AF19" i="1" s="1"/>
  <c r="AD20" i="1"/>
  <c r="AD21" i="1"/>
  <c r="AF21" i="1" s="1"/>
  <c r="AD22" i="1"/>
  <c r="AD25" i="1"/>
  <c r="AF25" i="1" s="1"/>
  <c r="AD26" i="1"/>
  <c r="AD13" i="1"/>
  <c r="AF13" i="1" s="1"/>
  <c r="X14" i="1"/>
  <c r="Z14" i="1" s="1"/>
  <c r="X15" i="1"/>
  <c r="Z15" i="1" s="1"/>
  <c r="X16" i="1"/>
  <c r="Z16" i="1" s="1"/>
  <c r="X17" i="1"/>
  <c r="Z17" i="1" s="1"/>
  <c r="X18" i="1"/>
  <c r="X19" i="1"/>
  <c r="Z19" i="1" s="1"/>
  <c r="X20" i="1"/>
  <c r="X21" i="1"/>
  <c r="Z21" i="1" s="1"/>
  <c r="X22" i="1"/>
  <c r="X25" i="1"/>
  <c r="Z25" i="1" s="1"/>
  <c r="X26" i="1"/>
  <c r="X13" i="1"/>
  <c r="Z13" i="1" s="1"/>
  <c r="R14" i="1"/>
  <c r="T14" i="1" s="1"/>
  <c r="R15" i="1"/>
  <c r="T15" i="1" s="1"/>
  <c r="R16" i="1"/>
  <c r="T16" i="1" s="1"/>
  <c r="R17" i="1"/>
  <c r="T17" i="1" s="1"/>
  <c r="R18" i="1"/>
  <c r="R19" i="1"/>
  <c r="T19" i="1" s="1"/>
  <c r="R20" i="1"/>
  <c r="R21" i="1"/>
  <c r="T21" i="1" s="1"/>
  <c r="R22" i="1"/>
  <c r="R25" i="1"/>
  <c r="T25" i="1" s="1"/>
  <c r="R26" i="1"/>
  <c r="R13" i="1"/>
  <c r="T13" i="1" s="1"/>
  <c r="L14" i="1"/>
  <c r="N14" i="1" s="1"/>
  <c r="L15" i="1"/>
  <c r="N15" i="1" s="1"/>
  <c r="L16" i="1"/>
  <c r="N16" i="1" s="1"/>
  <c r="L17" i="1"/>
  <c r="N17" i="1" s="1"/>
  <c r="L18" i="1"/>
  <c r="L19" i="1"/>
  <c r="N19" i="1" s="1"/>
  <c r="L20" i="1"/>
  <c r="L21" i="1"/>
  <c r="N21" i="1" s="1"/>
  <c r="L22" i="1"/>
  <c r="L25" i="1"/>
  <c r="N25" i="1" s="1"/>
  <c r="L26" i="1"/>
  <c r="F13" i="1"/>
  <c r="H13" i="1" s="1"/>
  <c r="F14" i="1"/>
  <c r="H14" i="1" s="1"/>
  <c r="F15" i="1"/>
  <c r="H15" i="1" s="1"/>
  <c r="F16" i="1"/>
  <c r="H16" i="1" s="1"/>
  <c r="F17" i="1"/>
  <c r="H17" i="1" s="1"/>
  <c r="F18" i="1"/>
  <c r="F19" i="1"/>
  <c r="H19" i="1" s="1"/>
  <c r="F20" i="1"/>
  <c r="F21" i="1"/>
  <c r="H21" i="1" s="1"/>
  <c r="F22" i="1"/>
  <c r="F25" i="1"/>
  <c r="H25" i="1" s="1"/>
  <c r="F26" i="1"/>
  <c r="Z37" i="1" l="1"/>
  <c r="N37" i="1"/>
  <c r="AF37" i="1"/>
  <c r="T37" i="1"/>
  <c r="Z69" i="1"/>
  <c r="AF67" i="1"/>
  <c r="Z67" i="1"/>
  <c r="AF69" i="1"/>
  <c r="Z62" i="1"/>
  <c r="AF66" i="1"/>
  <c r="Z66" i="1"/>
  <c r="Z48" i="1"/>
  <c r="T62" i="1"/>
  <c r="N62" i="1"/>
  <c r="H62" i="1"/>
  <c r="H60" i="1"/>
  <c r="AI114" i="1"/>
  <c r="AI115" i="1"/>
  <c r="AF48" i="1" l="1"/>
  <c r="AF62" i="1"/>
  <c r="AH62" i="1" s="1"/>
  <c r="I117" i="1"/>
  <c r="AI117" i="1" s="1"/>
  <c r="AH37" i="1" l="1"/>
  <c r="I119" i="1"/>
  <c r="AI119" i="1" s="1"/>
  <c r="AH111" i="1"/>
  <c r="AH110" i="1"/>
  <c r="AH109" i="1"/>
  <c r="AH108" i="1"/>
  <c r="AF106" i="1"/>
  <c r="H96" i="1"/>
  <c r="AH95" i="1"/>
  <c r="AH94" i="1"/>
  <c r="AH93" i="1"/>
  <c r="AH92" i="1"/>
  <c r="AH91" i="1"/>
  <c r="AH90" i="1"/>
  <c r="AH89" i="1"/>
  <c r="AF96" i="1"/>
  <c r="Z96" i="1"/>
  <c r="T96" i="1"/>
  <c r="N96" i="1"/>
  <c r="T67" i="1"/>
  <c r="AE22" i="1"/>
  <c r="Y22" i="1"/>
  <c r="S22" i="1"/>
  <c r="M22" i="1"/>
  <c r="G22" i="1"/>
  <c r="C22" i="1"/>
  <c r="AE21" i="1"/>
  <c r="Y21" i="1"/>
  <c r="S21" i="1"/>
  <c r="M21" i="1"/>
  <c r="G21" i="1"/>
  <c r="AE20" i="1"/>
  <c r="Y20" i="1"/>
  <c r="S20" i="1"/>
  <c r="M20" i="1"/>
  <c r="G20" i="1"/>
  <c r="C20" i="1"/>
  <c r="AE19" i="1"/>
  <c r="Y19" i="1"/>
  <c r="S19" i="1"/>
  <c r="M19" i="1"/>
  <c r="G19" i="1"/>
  <c r="AE18" i="1"/>
  <c r="Y18" i="1"/>
  <c r="S18" i="1"/>
  <c r="M18" i="1"/>
  <c r="G18" i="1"/>
  <c r="C18" i="1"/>
  <c r="AE17" i="1"/>
  <c r="Y17" i="1"/>
  <c r="S17" i="1"/>
  <c r="M17" i="1"/>
  <c r="G17" i="1"/>
  <c r="H106" i="1"/>
  <c r="N106" i="1"/>
  <c r="T106" i="1"/>
  <c r="Z106" i="1"/>
  <c r="H105" i="1"/>
  <c r="N105" i="1"/>
  <c r="T105" i="1"/>
  <c r="Z105" i="1"/>
  <c r="AF105" i="1"/>
  <c r="H104" i="1"/>
  <c r="N104" i="1"/>
  <c r="T104" i="1"/>
  <c r="Z104" i="1"/>
  <c r="AF104" i="1"/>
  <c r="H103" i="1"/>
  <c r="N103" i="1"/>
  <c r="T103" i="1"/>
  <c r="Z103" i="1"/>
  <c r="AF103" i="1"/>
  <c r="T69" i="1"/>
  <c r="C26" i="1"/>
  <c r="T74" i="1"/>
  <c r="T75" i="1"/>
  <c r="Z74" i="1"/>
  <c r="Z75" i="1"/>
  <c r="AF74" i="1"/>
  <c r="AF75" i="1"/>
  <c r="AH107" i="1"/>
  <c r="AH88" i="1"/>
  <c r="G33" i="1"/>
  <c r="G32" i="1"/>
  <c r="AE26" i="1"/>
  <c r="AE25" i="1"/>
  <c r="AE16" i="1"/>
  <c r="AE15" i="1"/>
  <c r="AE14" i="1"/>
  <c r="AE13" i="1"/>
  <c r="Y26" i="1"/>
  <c r="Y25" i="1"/>
  <c r="Y16" i="1"/>
  <c r="Y15" i="1"/>
  <c r="Y14" i="1"/>
  <c r="Y13" i="1"/>
  <c r="S26" i="1"/>
  <c r="S25" i="1"/>
  <c r="S16" i="1"/>
  <c r="S15" i="1"/>
  <c r="S14" i="1"/>
  <c r="S13" i="1"/>
  <c r="M26" i="1"/>
  <c r="M25" i="1"/>
  <c r="M16" i="1"/>
  <c r="M15" i="1"/>
  <c r="M14" i="1"/>
  <c r="M13" i="1"/>
  <c r="G26" i="1"/>
  <c r="G25" i="1"/>
  <c r="G16" i="1"/>
  <c r="G14" i="1"/>
  <c r="Q23" i="3"/>
  <c r="O23" i="3"/>
  <c r="M23" i="3"/>
  <c r="K23" i="3"/>
  <c r="I23" i="3"/>
  <c r="G23" i="3"/>
  <c r="Q22" i="3"/>
  <c r="O22" i="3"/>
  <c r="M22" i="3"/>
  <c r="K22" i="3"/>
  <c r="I22" i="3"/>
  <c r="G22" i="3"/>
  <c r="Q21" i="3"/>
  <c r="O21" i="3"/>
  <c r="M21" i="3"/>
  <c r="K21" i="3"/>
  <c r="I21" i="3"/>
  <c r="G21" i="3"/>
  <c r="Q20" i="3"/>
  <c r="O20" i="3"/>
  <c r="M20" i="3"/>
  <c r="K20" i="3"/>
  <c r="I20" i="3"/>
  <c r="G20" i="3"/>
  <c r="Q9" i="3"/>
  <c r="O9" i="3"/>
  <c r="M9" i="3"/>
  <c r="K9" i="3"/>
  <c r="I9" i="3"/>
  <c r="G9" i="3"/>
  <c r="M25" i="3" l="1"/>
  <c r="AF18" i="1"/>
  <c r="Z18" i="1"/>
  <c r="T18" i="1"/>
  <c r="N18" i="1"/>
  <c r="H18" i="1"/>
  <c r="AF26" i="1"/>
  <c r="N26" i="1"/>
  <c r="H26" i="1"/>
  <c r="H59" i="1" s="1"/>
  <c r="Z26" i="1"/>
  <c r="T26" i="1"/>
  <c r="H22" i="1"/>
  <c r="AF22" i="1"/>
  <c r="Z22" i="1"/>
  <c r="T22" i="1"/>
  <c r="T56" i="1" s="1"/>
  <c r="N22" i="1"/>
  <c r="Z20" i="1"/>
  <c r="H20" i="1"/>
  <c r="AF20" i="1"/>
  <c r="T20" i="1"/>
  <c r="T55" i="1" s="1"/>
  <c r="N20" i="1"/>
  <c r="Q25" i="3"/>
  <c r="I25" i="3"/>
  <c r="H69" i="1"/>
  <c r="N69" i="1"/>
  <c r="N67" i="1"/>
  <c r="H67" i="1"/>
  <c r="Z54" i="1"/>
  <c r="N54" i="1"/>
  <c r="N52" i="1"/>
  <c r="H53" i="1"/>
  <c r="Z56" i="1"/>
  <c r="Z85" i="1"/>
  <c r="Z60" i="1"/>
  <c r="N60" i="1"/>
  <c r="AF60" i="1"/>
  <c r="T60" i="1"/>
  <c r="AF85" i="1"/>
  <c r="T85" i="1"/>
  <c r="K25" i="3"/>
  <c r="G25" i="3"/>
  <c r="O25" i="3"/>
  <c r="AH106" i="1"/>
  <c r="N112" i="1"/>
  <c r="AH74" i="1"/>
  <c r="T112" i="1"/>
  <c r="Z112" i="1"/>
  <c r="AF112" i="1"/>
  <c r="AH103" i="1"/>
  <c r="AH104" i="1"/>
  <c r="AH105" i="1"/>
  <c r="AH99" i="1"/>
  <c r="AH100" i="1"/>
  <c r="H112" i="1"/>
  <c r="AH77" i="1"/>
  <c r="AH78" i="1"/>
  <c r="AH96" i="1"/>
  <c r="AH76" i="1"/>
  <c r="AH75" i="1"/>
  <c r="AH67" i="1" l="1"/>
  <c r="T66" i="1"/>
  <c r="T48" i="1"/>
  <c r="H66" i="1"/>
  <c r="H48" i="1"/>
  <c r="N66" i="1"/>
  <c r="N48" i="1"/>
  <c r="AH69" i="1"/>
  <c r="N27" i="1"/>
  <c r="H27" i="1"/>
  <c r="T27" i="1"/>
  <c r="Z27" i="1"/>
  <c r="AF56" i="1"/>
  <c r="N59" i="1"/>
  <c r="AF55" i="1"/>
  <c r="N56" i="1"/>
  <c r="Z59" i="1"/>
  <c r="AF54" i="1"/>
  <c r="N55" i="1"/>
  <c r="T54" i="1"/>
  <c r="AF59" i="1"/>
  <c r="Z55" i="1"/>
  <c r="AF53" i="1"/>
  <c r="T59" i="1"/>
  <c r="Z53" i="1"/>
  <c r="T53" i="1"/>
  <c r="N53" i="1"/>
  <c r="H52" i="1"/>
  <c r="T52" i="1"/>
  <c r="AF52" i="1"/>
  <c r="Z52" i="1"/>
  <c r="AH33" i="1"/>
  <c r="H56" i="1"/>
  <c r="H55" i="1"/>
  <c r="H54" i="1"/>
  <c r="AH19" i="1"/>
  <c r="AH17" i="1"/>
  <c r="AH13" i="1"/>
  <c r="AH43" i="1"/>
  <c r="AH25" i="1"/>
  <c r="AH18" i="1"/>
  <c r="AH15" i="1"/>
  <c r="AH112" i="1"/>
  <c r="AH22" i="1"/>
  <c r="AH44" i="1"/>
  <c r="AH85" i="1"/>
  <c r="AH26" i="1"/>
  <c r="AH21" i="1"/>
  <c r="AH16" i="1"/>
  <c r="AH20" i="1"/>
  <c r="AH46" i="1"/>
  <c r="AH32" i="1"/>
  <c r="AH14" i="1"/>
  <c r="AF27" i="1"/>
  <c r="AH66" i="1" l="1"/>
  <c r="H71" i="1"/>
  <c r="N71" i="1"/>
  <c r="N114" i="1" s="1"/>
  <c r="N115" i="1" s="1"/>
  <c r="N117" i="1" s="1"/>
  <c r="N119" i="1" s="1"/>
  <c r="AF71" i="1"/>
  <c r="AF114" i="1" s="1"/>
  <c r="AF115" i="1" s="1"/>
  <c r="AF117" i="1" s="1"/>
  <c r="AF119" i="1" s="1"/>
  <c r="T71" i="1"/>
  <c r="T114" i="1" s="1"/>
  <c r="T115" i="1" s="1"/>
  <c r="T117" i="1" s="1"/>
  <c r="T119" i="1" s="1"/>
  <c r="Z71" i="1"/>
  <c r="Z114" i="1" s="1"/>
  <c r="Z115" i="1" s="1"/>
  <c r="Z117" i="1" s="1"/>
  <c r="Z119" i="1" s="1"/>
  <c r="AH27" i="1"/>
  <c r="AH54" i="1"/>
  <c r="AH56" i="1"/>
  <c r="AH55" i="1"/>
  <c r="AH53" i="1"/>
  <c r="AH59" i="1"/>
  <c r="AH52" i="1"/>
  <c r="AH48" i="1"/>
  <c r="AH60" i="1"/>
  <c r="AH71" i="1" l="1"/>
  <c r="H114" i="1"/>
  <c r="AH114" i="1" l="1"/>
  <c r="H115" i="1"/>
  <c r="H117" i="1" l="1"/>
  <c r="AH115" i="1"/>
  <c r="H119" i="1" l="1"/>
  <c r="AH119" i="1" s="1"/>
  <c r="E127" i="1" s="1"/>
  <c r="E128" i="1" s="1"/>
  <c r="AH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Brocko, Kathryn</author>
    <author>Pearks, Alison</author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Brocko, Kathryn:</t>
        </r>
        <r>
          <rPr>
            <sz val="9"/>
            <color indexed="81"/>
            <rFont val="Tahoma"/>
            <family val="2"/>
          </rPr>
          <t xml:space="preserve">
for entry in the Personnel Effort section in Infoed!</t>
        </r>
      </text>
    </comment>
    <comment ref="G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Brocko, Kathryn:</t>
        </r>
        <r>
          <rPr>
            <sz val="9"/>
            <color indexed="81"/>
            <rFont val="Tahoma"/>
            <family val="2"/>
          </rPr>
          <t xml:space="preserve">
If the granting agency expects to see hours, please be sure to describe them as APPROXIMATE. Percentage of effort is the official amount for the university.</t>
        </r>
      </text>
    </comment>
    <comment ref="B43" authorId="1" shapeId="0" xr:uid="{00000000-0006-0000-0000-000003000000}">
      <text>
        <r>
          <rPr>
            <sz val="9"/>
            <color indexed="81"/>
            <rFont val="Tahoma"/>
            <family val="2"/>
          </rPr>
          <t>Pearks, Alison:
Denver min wage = $30,722 ($23.63/hr for a full time student) - goes to $33,010 on 1 Jan 2022 
$24/hr=$31.2K/yr full time
$25/hr=$32.5K/yr full time
$25.39/hour = $33,010/yr full time</t>
        </r>
      </text>
    </comment>
  </commentList>
</comments>
</file>

<file path=xl/sharedStrings.xml><?xml version="1.0" encoding="utf-8"?>
<sst xmlns="http://schemas.openxmlformats.org/spreadsheetml/2006/main" count="386" uniqueCount="172">
  <si>
    <t>infoEd proposal number:</t>
  </si>
  <si>
    <t>Principal Investigator(s):</t>
  </si>
  <si>
    <t>Department:</t>
  </si>
  <si>
    <t>Project Period:</t>
  </si>
  <si>
    <t>to</t>
  </si>
  <si>
    <t>Project Title:</t>
  </si>
  <si>
    <t>Sponsor:</t>
  </si>
  <si>
    <t>Year 1</t>
  </si>
  <si>
    <t>Year 2</t>
  </si>
  <si>
    <t>Year 3</t>
  </si>
  <si>
    <t>Year 4</t>
  </si>
  <si>
    <t>Year 5</t>
  </si>
  <si>
    <t>Salary Index</t>
  </si>
  <si>
    <t>Tuition and other expenses Index</t>
  </si>
  <si>
    <t>cost sharing</t>
  </si>
  <si>
    <t>TOTAL</t>
  </si>
  <si>
    <t>Senior Personnel</t>
  </si>
  <si>
    <t>name</t>
  </si>
  <si>
    <t>annual salary</t>
  </si>
  <si>
    <t>months</t>
  </si>
  <si>
    <t># months per period</t>
  </si>
  <si>
    <t>Effort</t>
  </si>
  <si>
    <t>Hours</t>
  </si>
  <si>
    <t>$</t>
  </si>
  <si>
    <t>Months</t>
  </si>
  <si>
    <t>P.I. - Acad Yr</t>
  </si>
  <si>
    <t xml:space="preserve">P.I. - Summer </t>
  </si>
  <si>
    <t>Co-P.I. - Acad Yr</t>
  </si>
  <si>
    <t>Co-P.I. - Summer</t>
  </si>
  <si>
    <t>Co-P.I. - Calendar Yr</t>
  </si>
  <si>
    <t>part-time P.I. - Acad Yr</t>
  </si>
  <si>
    <t>part-time P.I. - Summer</t>
  </si>
  <si>
    <t>TOTAL, Senior Personnel Salaries</t>
  </si>
  <si>
    <t xml:space="preserve"> </t>
  </si>
  <si>
    <t>for TBN personnel</t>
  </si>
  <si>
    <t>Other Personnel</t>
  </si>
  <si>
    <t># of months</t>
  </si>
  <si>
    <t>Post-Doc</t>
  </si>
  <si>
    <t>Prof. Res. Assist.</t>
  </si>
  <si>
    <t>TOTAL, Other Personnel Salaries</t>
  </si>
  <si>
    <t>Student Personnel</t>
  </si>
  <si>
    <t>hourly rate</t>
  </si>
  <si>
    <t>FTE salary</t>
  </si>
  <si>
    <r>
      <t xml:space="preserve"># of months </t>
    </r>
    <r>
      <rPr>
        <b/>
        <i/>
        <sz val="9"/>
        <rFont val="Arial"/>
        <family val="2"/>
      </rPr>
      <t>(7.5 max in 1 year)</t>
    </r>
  </si>
  <si>
    <r>
      <t xml:space="preserve">Effort </t>
    </r>
    <r>
      <rPr>
        <b/>
        <i/>
        <sz val="9"/>
        <rFont val="Arial"/>
        <family val="2"/>
      </rPr>
      <t>(62.5% max in 1 year)</t>
    </r>
  </si>
  <si>
    <r>
      <t xml:space="preserve">Hours </t>
    </r>
    <r>
      <rPr>
        <b/>
        <i/>
        <sz val="9"/>
        <rFont val="Arial"/>
        <family val="2"/>
      </rPr>
      <t>(1300 max in 1 year)</t>
    </r>
  </si>
  <si>
    <t>GRAD Student</t>
  </si>
  <si>
    <t>Ugrad Student</t>
  </si>
  <si>
    <t>TOTAL, Salaries of Student Personnel</t>
  </si>
  <si>
    <t>Fringe Benefits</t>
  </si>
  <si>
    <t>Full-Time Faculty</t>
  </si>
  <si>
    <t>PI</t>
  </si>
  <si>
    <t>coPI</t>
  </si>
  <si>
    <t>Part-Time Faculty</t>
  </si>
  <si>
    <t>&gt;=50% FTE</t>
  </si>
  <si>
    <t>&lt;50%FTE</t>
  </si>
  <si>
    <t>GRAD student</t>
  </si>
  <si>
    <t>Ugrad student</t>
  </si>
  <si>
    <t>TOTAL, Fringe Benefits</t>
  </si>
  <si>
    <t>Travel</t>
  </si>
  <si>
    <t># people</t>
  </si>
  <si>
    <t># trips</t>
  </si>
  <si>
    <t># days</t>
  </si>
  <si>
    <t>cost</t>
  </si>
  <si>
    <t>Registration</t>
  </si>
  <si>
    <t>Ticket Round Trip</t>
  </si>
  <si>
    <t>Lodging</t>
  </si>
  <si>
    <t>PerDiem</t>
  </si>
  <si>
    <t>Ground Transportation</t>
  </si>
  <si>
    <t>TOTAL, Travel Costs</t>
  </si>
  <si>
    <t>Other Direct Costs (included in MTDC)</t>
  </si>
  <si>
    <t>Materials and Supplies</t>
  </si>
  <si>
    <t>Publication costs</t>
  </si>
  <si>
    <t>Consultant</t>
  </si>
  <si>
    <t>Computer Services</t>
  </si>
  <si>
    <t>Subaward first $25K</t>
  </si>
  <si>
    <t>Other</t>
  </si>
  <si>
    <t>TOTAL, Other Direct Costs (in MTDC)</t>
  </si>
  <si>
    <t>Other Direct Costs (not included in MTDC)</t>
  </si>
  <si>
    <t># students</t>
  </si>
  <si>
    <t>credit
hour/semester</t>
  </si>
  <si>
    <t>tuition
cost
/semster</t>
  </si>
  <si>
    <t>Tuition resident</t>
  </si>
  <si>
    <t>Tuition non-resident</t>
  </si>
  <si>
    <t>International student fees</t>
  </si>
  <si>
    <t>Participant Support</t>
  </si>
  <si>
    <t># participants</t>
  </si>
  <si>
    <t>cost/participant</t>
  </si>
  <si>
    <t>--Stipends</t>
  </si>
  <si>
    <t>--Travel</t>
  </si>
  <si>
    <t>--Per diem</t>
  </si>
  <si>
    <t>--Other</t>
  </si>
  <si>
    <t xml:space="preserve">Permanent Equipment (over $5,000) </t>
  </si>
  <si>
    <t>Subaward after first $25K</t>
  </si>
  <si>
    <t>TOTAL, Other Direct Costs (not in MTDC)</t>
  </si>
  <si>
    <t>Total Direct Costs</t>
  </si>
  <si>
    <t>Modified Total Direct Costs (MTDC)*</t>
  </si>
  <si>
    <t>Indirect Costs</t>
  </si>
  <si>
    <t>TOTAL PROJECT COSTS</t>
  </si>
  <si>
    <t>*Modified Total Direct Costs are direct costs minus such items as tuition, permanent equipment costing over $5000</t>
  </si>
  <si>
    <t>All items included in total direct costs are typical items included as direct expenses for a project, according to institutional regulations.</t>
  </si>
  <si>
    <t>the Item indirect costs is the negotiated Indirect Cost Recovery Rate.</t>
  </si>
  <si>
    <t>GOAL SEEK</t>
  </si>
  <si>
    <t xml:space="preserve">Max grant amount: </t>
  </si>
  <si>
    <t>enter agency's maximum here</t>
  </si>
  <si>
    <t xml:space="preserve">Current amount: </t>
  </si>
  <si>
    <t>from the current total project costs</t>
  </si>
  <si>
    <t>Adjustment needed:</t>
  </si>
  <si>
    <t>direct amount needed to be added (subtracted) from a category, assumes F&amp;A applies</t>
  </si>
  <si>
    <t>Composite Fringe Rates 2020 - to be used on proposals with deadline dates falling on or after 02/12/2020</t>
  </si>
  <si>
    <t>CU Denver Faculty</t>
  </si>
  <si>
    <t>job code</t>
  </si>
  <si>
    <t>excluding</t>
  </si>
  <si>
    <t>Full-time</t>
  </si>
  <si>
    <t>1100-1499</t>
  </si>
  <si>
    <t>1438, 1309-1311</t>
  </si>
  <si>
    <t>Part-time</t>
  </si>
  <si>
    <t>&lt;50% FTE</t>
  </si>
  <si>
    <t>CU Anschutz Faculty</t>
  </si>
  <si>
    <t>CU Denver | CU Anschutz</t>
  </si>
  <si>
    <t>University Staff</t>
  </si>
  <si>
    <t>2200-2999</t>
  </si>
  <si>
    <t>Classified Permanent</t>
  </si>
  <si>
    <t>Empl. Class C</t>
  </si>
  <si>
    <t>Classified Temporary</t>
  </si>
  <si>
    <t>Post-doctoral Fellow</t>
  </si>
  <si>
    <t>PRA</t>
  </si>
  <si>
    <t>1309-1311</t>
  </si>
  <si>
    <t>Medical Residents</t>
  </si>
  <si>
    <t>***See GME for their rates***</t>
  </si>
  <si>
    <t>Medical Grad Student/Predoctoral Fellow</t>
  </si>
  <si>
    <t>31xx</t>
  </si>
  <si>
    <t>Hourly student</t>
  </si>
  <si>
    <t>1500s and 4xxx</t>
  </si>
  <si>
    <t>Actual Fringe Rates Included in the Above Composite Rates</t>
  </si>
  <si>
    <t>Worker's Compensation</t>
  </si>
  <si>
    <t>Unemployment Compensation</t>
  </si>
  <si>
    <t>Termination Pay</t>
  </si>
  <si>
    <t>Retiree Health</t>
  </si>
  <si>
    <t>University of Colorado Denver</t>
  </si>
  <si>
    <t>CEDC GRA Tuition &amp; Fees By Semester</t>
  </si>
  <si>
    <t>Resident</t>
  </si>
  <si>
    <t>Non-Res,</t>
  </si>
  <si>
    <t>credit hrs</t>
  </si>
  <si>
    <t>Resident GRA</t>
  </si>
  <si>
    <t>Non-Resident GRA</t>
  </si>
  <si>
    <t>Fees per Term</t>
  </si>
  <si>
    <t>Auraria Campus Fee</t>
  </si>
  <si>
    <t>Auraria Student Health Center Fee</t>
  </si>
  <si>
    <t>Phoenix Center</t>
  </si>
  <si>
    <t>Auraria Bond Fee</t>
  </si>
  <si>
    <t>Auraria RTD College Pass Program Fee (not offered Fall 2020)</t>
  </si>
  <si>
    <t>Auraria Student Facilities Fee</t>
  </si>
  <si>
    <t>Student Service Fee</t>
  </si>
  <si>
    <t>CEDC Student Fee</t>
  </si>
  <si>
    <t>Fees per Credit Hour</t>
  </si>
  <si>
    <t>Information Technology (@ $12/credit hr)</t>
  </si>
  <si>
    <t>Student Information System (@ $2/credit hr)</t>
  </si>
  <si>
    <t>CEDC Instructional Program Fee (@ $44.30/credit hr)</t>
  </si>
  <si>
    <t>Total Tuition &amp; Fees per Semester</t>
  </si>
  <si>
    <t>* 3% yearly tuition/fee inflation factor planned starting Fall 2018</t>
  </si>
  <si>
    <t xml:space="preserve"> from http://www.ucdenver.edu/student-services/resources/CostsAndFinancing/</t>
  </si>
  <si>
    <t xml:space="preserve">  StudentBilling/TuitionFees/Pages/Grad-TuitionFees.aspx</t>
  </si>
  <si>
    <t>International Student Fees</t>
  </si>
  <si>
    <t>Health Insurance (mandatory for F-1, J-1 and J-2 visa holders</t>
  </si>
  <si>
    <t>annually</t>
  </si>
  <si>
    <t>International Student services fee</t>
  </si>
  <si>
    <t>per semester</t>
  </si>
  <si>
    <t>Wellness Center Fee (@ $12/credit hr)</t>
  </si>
  <si>
    <t>2021 - 2022 rates per credit hour:</t>
  </si>
  <si>
    <t>Tuition CEDC 2021-2022</t>
  </si>
  <si>
    <t># of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</si>
</sst>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0" formatCode="0.000%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"/>
    </font>
    <font>
      <b/>
      <sz val="12"/>
      <name val="Times"/>
    </font>
    <font>
      <sz val="11"/>
      <name val="Times"/>
    </font>
    <font>
      <i/>
      <sz val="10"/>
      <name val="Times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 tint="0.499984740745262"/>
      <name val="Arial"/>
      <family val="2"/>
    </font>
    <font>
      <b/>
      <i/>
      <sz val="11"/>
      <color theme="1" tint="0.499984740745262"/>
      <name val="Arial"/>
      <family val="2"/>
    </font>
    <font>
      <b/>
      <sz val="11"/>
      <color rgb="FF00000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15" fillId="2" borderId="0" xfId="0" applyFont="1" applyFill="1" applyBorder="1"/>
    <xf numFmtId="0" fontId="16" fillId="2" borderId="0" xfId="0" applyFont="1" applyFill="1" applyBorder="1"/>
    <xf numFmtId="4" fontId="15" fillId="2" borderId="0" xfId="0" applyNumberFormat="1" applyFont="1" applyFill="1" applyBorder="1"/>
    <xf numFmtId="3" fontId="15" fillId="2" borderId="0" xfId="0" applyNumberFormat="1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165" fontId="15" fillId="2" borderId="0" xfId="0" applyNumberFormat="1" applyFont="1" applyFill="1" applyBorder="1"/>
    <xf numFmtId="4" fontId="16" fillId="2" borderId="0" xfId="0" applyNumberFormat="1" applyFont="1" applyFill="1" applyBorder="1"/>
    <xf numFmtId="0" fontId="17" fillId="2" borderId="0" xfId="0" applyFont="1" applyFill="1" applyBorder="1" applyAlignment="1">
      <alignment wrapText="1"/>
    </xf>
    <xf numFmtId="3" fontId="17" fillId="2" borderId="0" xfId="0" applyNumberFormat="1" applyFont="1" applyFill="1" applyBorder="1" applyAlignment="1">
      <alignment wrapText="1"/>
    </xf>
    <xf numFmtId="8" fontId="15" fillId="2" borderId="0" xfId="0" applyNumberFormat="1" applyFont="1" applyFill="1" applyBorder="1"/>
    <xf numFmtId="2" fontId="15" fillId="2" borderId="0" xfId="0" applyNumberFormat="1" applyFont="1" applyFill="1" applyBorder="1"/>
    <xf numFmtId="2" fontId="15" fillId="2" borderId="7" xfId="0" applyNumberFormat="1" applyFont="1" applyFill="1" applyBorder="1"/>
    <xf numFmtId="0" fontId="18" fillId="2" borderId="0" xfId="0" applyFont="1" applyFill="1" applyBorder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68" fontId="4" fillId="0" borderId="0" xfId="2" applyNumberFormat="1" applyFont="1" applyProtection="1"/>
    <xf numFmtId="167" fontId="4" fillId="0" borderId="0" xfId="1" applyNumberFormat="1" applyFont="1" applyBorder="1" applyProtection="1"/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67" fontId="4" fillId="3" borderId="0" xfId="1" applyNumberFormat="1" applyFont="1" applyFill="1" applyProtection="1">
      <protection locked="0"/>
    </xf>
    <xf numFmtId="0" fontId="0" fillId="0" borderId="0" xfId="0" applyFill="1" applyProtection="1"/>
    <xf numFmtId="0" fontId="4" fillId="0" borderId="0" xfId="0" applyFont="1" applyFill="1" applyProtection="1"/>
    <xf numFmtId="167" fontId="4" fillId="0" borderId="0" xfId="1" applyNumberFormat="1" applyFont="1" applyFill="1" applyProtection="1"/>
    <xf numFmtId="167" fontId="4" fillId="3" borderId="10" xfId="1" applyNumberFormat="1" applyFont="1" applyFill="1" applyBorder="1" applyProtection="1">
      <protection locked="0"/>
    </xf>
    <xf numFmtId="0" fontId="0" fillId="3" borderId="0" xfId="0" applyFill="1" applyAlignment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167" fontId="0" fillId="0" borderId="0" xfId="1" applyNumberFormat="1" applyFont="1" applyBorder="1" applyProtection="1"/>
    <xf numFmtId="0" fontId="0" fillId="0" borderId="0" xfId="0" applyBorder="1" applyProtection="1"/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center"/>
    </xf>
    <xf numFmtId="167" fontId="5" fillId="0" borderId="0" xfId="1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7" fontId="4" fillId="0" borderId="0" xfId="1" applyNumberFormat="1" applyFont="1" applyBorder="1" applyAlignment="1" applyProtection="1">
      <alignment horizontal="center"/>
    </xf>
    <xf numFmtId="14" fontId="4" fillId="0" borderId="0" xfId="0" applyNumberFormat="1" applyFont="1" applyAlignment="1" applyProtection="1">
      <alignment horizontal="left"/>
    </xf>
    <xf numFmtId="167" fontId="4" fillId="0" borderId="0" xfId="1" applyNumberFormat="1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9" fontId="19" fillId="0" borderId="0" xfId="0" applyNumberFormat="1" applyFont="1" applyProtection="1"/>
    <xf numFmtId="14" fontId="8" fillId="0" borderId="0" xfId="1" applyNumberFormat="1" applyFont="1" applyBorder="1" applyProtection="1"/>
    <xf numFmtId="14" fontId="8" fillId="0" borderId="0" xfId="0" applyNumberFormat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14" fontId="8" fillId="0" borderId="0" xfId="1" applyNumberFormat="1" applyFont="1" applyBorder="1" applyAlignment="1" applyProtection="1">
      <alignment horizontal="right"/>
    </xf>
    <xf numFmtId="167" fontId="5" fillId="0" borderId="10" xfId="1" applyNumberFormat="1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wrapText="1"/>
    </xf>
    <xf numFmtId="167" fontId="6" fillId="0" borderId="0" xfId="1" applyNumberFormat="1" applyFont="1" applyProtection="1"/>
    <xf numFmtId="167" fontId="23" fillId="0" borderId="0" xfId="1" applyNumberFormat="1" applyFont="1" applyBorder="1" applyAlignment="1" applyProtection="1">
      <alignment horizontal="center"/>
    </xf>
    <xf numFmtId="167" fontId="4" fillId="0" borderId="10" xfId="1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9" fontId="6" fillId="0" borderId="0" xfId="3" applyNumberFormat="1" applyFont="1" applyBorder="1" applyAlignment="1" applyProtection="1">
      <alignment horizontal="center"/>
    </xf>
    <xf numFmtId="0" fontId="21" fillId="0" borderId="0" xfId="1" applyNumberFormat="1" applyFont="1" applyProtection="1"/>
    <xf numFmtId="10" fontId="5" fillId="0" borderId="0" xfId="3" applyNumberFormat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167" fontId="20" fillId="0" borderId="10" xfId="1" applyNumberFormat="1" applyFont="1" applyBorder="1" applyProtection="1"/>
    <xf numFmtId="167" fontId="4" fillId="0" borderId="0" xfId="1" applyNumberFormat="1" applyFont="1" applyProtection="1"/>
    <xf numFmtId="169" fontId="7" fillId="0" borderId="0" xfId="3" applyNumberFormat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167" fontId="7" fillId="0" borderId="9" xfId="1" applyNumberFormat="1" applyFont="1" applyBorder="1" applyProtection="1"/>
    <xf numFmtId="167" fontId="7" fillId="0" borderId="1" xfId="1" applyNumberFormat="1" applyFont="1" applyBorder="1" applyProtection="1"/>
    <xf numFmtId="0" fontId="7" fillId="0" borderId="1" xfId="0" applyFont="1" applyBorder="1" applyAlignment="1" applyProtection="1">
      <alignment horizontal="center"/>
    </xf>
    <xf numFmtId="169" fontId="7" fillId="0" borderId="1" xfId="3" applyNumberFormat="1" applyFont="1" applyBorder="1" applyAlignment="1" applyProtection="1">
      <alignment horizontal="center"/>
    </xf>
    <xf numFmtId="167" fontId="7" fillId="0" borderId="1" xfId="1" applyNumberFormat="1" applyFont="1" applyBorder="1" applyAlignment="1" applyProtection="1">
      <alignment horizontal="center"/>
    </xf>
    <xf numFmtId="166" fontId="7" fillId="0" borderId="1" xfId="1" applyNumberFormat="1" applyFont="1" applyBorder="1" applyProtection="1"/>
    <xf numFmtId="169" fontId="4" fillId="0" borderId="0" xfId="3" applyNumberFormat="1" applyFont="1" applyBorder="1" applyAlignment="1" applyProtection="1">
      <alignment horizontal="center"/>
    </xf>
    <xf numFmtId="167" fontId="4" fillId="0" borderId="10" xfId="1" applyNumberFormat="1" applyFont="1" applyBorder="1" applyProtection="1"/>
    <xf numFmtId="164" fontId="0" fillId="0" borderId="0" xfId="0" applyNumberFormat="1" applyProtection="1"/>
    <xf numFmtId="0" fontId="14" fillId="0" borderId="0" xfId="0" applyFont="1" applyBorder="1" applyAlignment="1" applyProtection="1">
      <alignment wrapText="1"/>
    </xf>
    <xf numFmtId="167" fontId="6" fillId="0" borderId="0" xfId="1" applyNumberFormat="1" applyFont="1" applyAlignment="1" applyProtection="1">
      <alignment horizontal="center" wrapText="1"/>
    </xf>
    <xf numFmtId="0" fontId="9" fillId="0" borderId="0" xfId="0" applyFont="1" applyBorder="1" applyAlignment="1" applyProtection="1">
      <alignment wrapText="1"/>
    </xf>
    <xf numFmtId="167" fontId="6" fillId="0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67" fontId="7" fillId="0" borderId="10" xfId="1" applyNumberFormat="1" applyFont="1" applyBorder="1" applyProtection="1"/>
    <xf numFmtId="167" fontId="7" fillId="0" borderId="0" xfId="1" applyNumberFormat="1" applyFont="1" applyBorder="1" applyProtection="1"/>
    <xf numFmtId="0" fontId="7" fillId="0" borderId="0" xfId="0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165" fontId="7" fillId="0" borderId="0" xfId="0" applyNumberFormat="1" applyFont="1" applyBorder="1" applyAlignment="1" applyProtection="1">
      <alignment horizontal="center"/>
    </xf>
    <xf numFmtId="9" fontId="4" fillId="0" borderId="0" xfId="0" applyNumberFormat="1" applyFont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25" fillId="0" borderId="0" xfId="0" applyFont="1" applyProtection="1"/>
    <xf numFmtId="167" fontId="8" fillId="0" borderId="0" xfId="1" applyNumberFormat="1" applyFont="1" applyProtection="1"/>
    <xf numFmtId="0" fontId="25" fillId="0" borderId="0" xfId="0" applyFont="1" applyBorder="1" applyAlignment="1" applyProtection="1">
      <alignment horizontal="center"/>
    </xf>
    <xf numFmtId="167" fontId="8" fillId="0" borderId="0" xfId="1" applyNumberFormat="1" applyFont="1" applyBorder="1" applyProtection="1"/>
    <xf numFmtId="165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9" fontId="4" fillId="0" borderId="0" xfId="0" applyNumberFormat="1" applyFont="1" applyBorder="1" applyAlignment="1" applyProtection="1">
      <alignment horizontal="center"/>
    </xf>
    <xf numFmtId="167" fontId="4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167" fontId="26" fillId="0" borderId="0" xfId="1" applyNumberFormat="1" applyFont="1" applyProtection="1"/>
    <xf numFmtId="9" fontId="26" fillId="0" borderId="0" xfId="0" applyNumberFormat="1" applyFont="1" applyBorder="1" applyAlignment="1" applyProtection="1">
      <alignment horizontal="center"/>
    </xf>
    <xf numFmtId="167" fontId="26" fillId="0" borderId="0" xfId="1" applyNumberFormat="1" applyFont="1" applyBorder="1" applyAlignment="1" applyProtection="1">
      <alignment horizontal="center"/>
    </xf>
    <xf numFmtId="167" fontId="26" fillId="0" borderId="0" xfId="1" applyNumberFormat="1" applyFont="1" applyBorder="1" applyProtection="1"/>
    <xf numFmtId="167" fontId="26" fillId="0" borderId="0" xfId="0" applyNumberFormat="1" applyFont="1" applyBorder="1" applyAlignment="1" applyProtection="1">
      <alignment horizontal="center"/>
    </xf>
    <xf numFmtId="0" fontId="26" fillId="0" borderId="0" xfId="0" applyFont="1" applyBorder="1" applyProtection="1"/>
    <xf numFmtId="167" fontId="7" fillId="0" borderId="1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7" fontId="6" fillId="0" borderId="0" xfId="1" applyNumberFormat="1" applyFont="1" applyAlignment="1" applyProtection="1">
      <alignment horizontal="center"/>
    </xf>
    <xf numFmtId="0" fontId="4" fillId="0" borderId="0" xfId="0" applyFont="1" applyFill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center"/>
    </xf>
    <xf numFmtId="167" fontId="4" fillId="0" borderId="10" xfId="1" applyNumberFormat="1" applyFont="1" applyFill="1" applyBorder="1" applyProtection="1"/>
    <xf numFmtId="167" fontId="4" fillId="0" borderId="0" xfId="1" applyNumberFormat="1" applyFont="1" applyFill="1" applyBorder="1" applyProtection="1"/>
    <xf numFmtId="0" fontId="0" fillId="0" borderId="0" xfId="0" applyFill="1" applyBorder="1" applyProtection="1"/>
    <xf numFmtId="167" fontId="4" fillId="0" borderId="9" xfId="1" applyNumberFormat="1" applyFont="1" applyBorder="1" applyProtection="1"/>
    <xf numFmtId="167" fontId="4" fillId="0" borderId="1" xfId="1" applyNumberFormat="1" applyFont="1" applyBorder="1" applyProtection="1"/>
    <xf numFmtId="165" fontId="4" fillId="0" borderId="1" xfId="0" applyNumberFormat="1" applyFont="1" applyBorder="1" applyAlignment="1" applyProtection="1">
      <alignment horizontal="center"/>
    </xf>
    <xf numFmtId="167" fontId="4" fillId="0" borderId="1" xfId="1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9" fontId="0" fillId="0" borderId="0" xfId="0" applyNumberFormat="1" applyBorder="1" applyAlignment="1" applyProtection="1"/>
    <xf numFmtId="167" fontId="4" fillId="0" borderId="10" xfId="0" applyNumberFormat="1" applyFont="1" applyBorder="1" applyProtection="1"/>
    <xf numFmtId="167" fontId="0" fillId="0" borderId="0" xfId="0" applyNumberFormat="1" applyBorder="1" applyProtection="1"/>
    <xf numFmtId="0" fontId="14" fillId="0" borderId="0" xfId="0" applyFont="1" applyProtection="1"/>
    <xf numFmtId="0" fontId="14" fillId="0" borderId="0" xfId="0" applyFont="1" applyAlignment="1" applyProtection="1"/>
    <xf numFmtId="0" fontId="4" fillId="0" borderId="0" xfId="0" quotePrefix="1" applyFont="1" applyProtection="1"/>
    <xf numFmtId="10" fontId="4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7" fontId="2" fillId="0" borderId="0" xfId="1" applyNumberFormat="1" applyFont="1" applyBorder="1" applyAlignment="1" applyProtection="1">
      <alignment horizontal="center"/>
    </xf>
    <xf numFmtId="167" fontId="2" fillId="0" borderId="0" xfId="1" applyNumberFormat="1" applyFont="1" applyBorder="1" applyProtection="1"/>
    <xf numFmtId="0" fontId="12" fillId="0" borderId="6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9" fillId="0" borderId="3" xfId="0" applyFont="1" applyBorder="1" applyProtection="1"/>
    <xf numFmtId="0" fontId="2" fillId="0" borderId="4" xfId="0" applyFont="1" applyBorder="1" applyProtection="1"/>
    <xf numFmtId="0" fontId="0" fillId="0" borderId="5" xfId="0" applyBorder="1" applyProtection="1"/>
    <xf numFmtId="43" fontId="2" fillId="0" borderId="0" xfId="0" applyNumberFormat="1" applyFont="1" applyBorder="1" applyAlignment="1" applyProtection="1">
      <alignment horizontal="center" wrapText="1"/>
    </xf>
    <xf numFmtId="167" fontId="2" fillId="0" borderId="0" xfId="1" applyNumberFormat="1" applyFont="1" applyBorder="1" applyAlignment="1" applyProtection="1"/>
    <xf numFmtId="168" fontId="4" fillId="3" borderId="0" xfId="2" applyNumberFormat="1" applyFont="1" applyFill="1" applyProtection="1">
      <protection locked="0"/>
    </xf>
    <xf numFmtId="167" fontId="4" fillId="3" borderId="0" xfId="1" applyNumberFormat="1" applyFont="1" applyFill="1" applyBorder="1" applyProtection="1">
      <protection locked="0"/>
    </xf>
    <xf numFmtId="0" fontId="24" fillId="4" borderId="0" xfId="0" applyFont="1" applyFill="1" applyProtection="1"/>
    <xf numFmtId="14" fontId="8" fillId="4" borderId="0" xfId="1" applyNumberFormat="1" applyFont="1" applyFill="1" applyBorder="1" applyProtection="1"/>
    <xf numFmtId="14" fontId="8" fillId="4" borderId="0" xfId="1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Protection="1"/>
    <xf numFmtId="0" fontId="24" fillId="0" borderId="0" xfId="0" applyFont="1" applyFill="1" applyProtection="1"/>
    <xf numFmtId="4" fontId="15" fillId="0" borderId="0" xfId="0" applyNumberFormat="1" applyFont="1" applyFill="1" applyBorder="1"/>
    <xf numFmtId="2" fontId="15" fillId="0" borderId="0" xfId="0" applyNumberFormat="1" applyFont="1" applyFill="1" applyBorder="1"/>
    <xf numFmtId="164" fontId="15" fillId="0" borderId="0" xfId="0" applyNumberFormat="1" applyFont="1" applyFill="1" applyBorder="1"/>
    <xf numFmtId="44" fontId="4" fillId="3" borderId="0" xfId="2" applyNumberFormat="1" applyFont="1" applyFill="1" applyProtection="1">
      <protection locked="0"/>
    </xf>
    <xf numFmtId="169" fontId="6" fillId="0" borderId="0" xfId="3" applyNumberFormat="1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10" fontId="0" fillId="0" borderId="0" xfId="0" applyNumberFormat="1"/>
    <xf numFmtId="0" fontId="9" fillId="0" borderId="0" xfId="0" applyFont="1"/>
    <xf numFmtId="0" fontId="1" fillId="0" borderId="0" xfId="0" applyFont="1"/>
    <xf numFmtId="170" fontId="0" fillId="0" borderId="0" xfId="0" applyNumberFormat="1"/>
    <xf numFmtId="0" fontId="14" fillId="0" borderId="0" xfId="0" applyFont="1" applyAlignment="1" applyProtection="1">
      <alignment wrapText="1"/>
    </xf>
    <xf numFmtId="169" fontId="6" fillId="0" borderId="0" xfId="3" applyNumberFormat="1" applyFont="1" applyBorder="1" applyAlignment="1" applyProtection="1">
      <alignment wrapText="1"/>
    </xf>
    <xf numFmtId="0" fontId="4" fillId="0" borderId="0" xfId="0" applyFont="1" applyFill="1" applyProtection="1">
      <protection locked="0"/>
    </xf>
    <xf numFmtId="0" fontId="9" fillId="0" borderId="0" xfId="0" applyFont="1" applyProtection="1"/>
    <xf numFmtId="165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167" fontId="21" fillId="0" borderId="0" xfId="1" applyNumberFormat="1" applyFont="1" applyBorder="1" applyProtection="1"/>
    <xf numFmtId="167" fontId="5" fillId="0" borderId="13" xfId="1" applyNumberFormat="1" applyFont="1" applyBorder="1" applyAlignment="1" applyProtection="1">
      <alignment horizontal="center"/>
    </xf>
    <xf numFmtId="0" fontId="0" fillId="0" borderId="13" xfId="0" applyBorder="1" applyProtection="1"/>
    <xf numFmtId="167" fontId="0" fillId="0" borderId="13" xfId="1" applyNumberFormat="1" applyFont="1" applyBorder="1" applyProtection="1"/>
    <xf numFmtId="167" fontId="4" fillId="0" borderId="13" xfId="1" applyNumberFormat="1" applyFont="1" applyBorder="1" applyProtection="1"/>
    <xf numFmtId="167" fontId="8" fillId="0" borderId="13" xfId="1" applyNumberFormat="1" applyFont="1" applyBorder="1" applyProtection="1"/>
    <xf numFmtId="0" fontId="26" fillId="0" borderId="13" xfId="0" applyFont="1" applyBorder="1" applyProtection="1"/>
    <xf numFmtId="0" fontId="3" fillId="0" borderId="13" xfId="0" applyFont="1" applyBorder="1" applyProtection="1"/>
    <xf numFmtId="167" fontId="7" fillId="0" borderId="15" xfId="1" applyNumberFormat="1" applyFont="1" applyBorder="1" applyProtection="1"/>
    <xf numFmtId="14" fontId="8" fillId="0" borderId="13" xfId="1" applyNumberFormat="1" applyFont="1" applyBorder="1" applyProtection="1"/>
    <xf numFmtId="167" fontId="7" fillId="0" borderId="13" xfId="1" applyNumberFormat="1" applyFont="1" applyBorder="1" applyProtection="1"/>
    <xf numFmtId="167" fontId="26" fillId="0" borderId="13" xfId="1" applyNumberFormat="1" applyFont="1" applyBorder="1" applyProtection="1"/>
    <xf numFmtId="167" fontId="4" fillId="0" borderId="13" xfId="1" applyNumberFormat="1" applyFont="1" applyFill="1" applyBorder="1" applyProtection="1"/>
    <xf numFmtId="167" fontId="2" fillId="0" borderId="17" xfId="1" applyNumberFormat="1" applyFont="1" applyBorder="1" applyProtection="1"/>
    <xf numFmtId="167" fontId="2" fillId="0" borderId="14" xfId="1" applyNumberFormat="1" applyFont="1" applyBorder="1" applyProtection="1"/>
    <xf numFmtId="167" fontId="2" fillId="0" borderId="5" xfId="1" applyNumberFormat="1" applyFont="1" applyBorder="1" applyProtection="1"/>
    <xf numFmtId="165" fontId="2" fillId="0" borderId="5" xfId="0" applyNumberFormat="1" applyFont="1" applyBorder="1" applyAlignment="1" applyProtection="1">
      <alignment horizontal="center"/>
    </xf>
    <xf numFmtId="167" fontId="2" fillId="0" borderId="5" xfId="1" applyNumberFormat="1" applyFont="1" applyBorder="1" applyAlignment="1" applyProtection="1">
      <alignment horizontal="center"/>
    </xf>
    <xf numFmtId="0" fontId="4" fillId="0" borderId="18" xfId="0" applyFont="1" applyBorder="1" applyProtection="1"/>
    <xf numFmtId="167" fontId="4" fillId="0" borderId="18" xfId="1" applyNumberFormat="1" applyFont="1" applyBorder="1" applyProtection="1"/>
    <xf numFmtId="0" fontId="4" fillId="0" borderId="18" xfId="0" applyFont="1" applyBorder="1" applyAlignment="1" applyProtection="1">
      <alignment horizontal="center"/>
    </xf>
    <xf numFmtId="167" fontId="4" fillId="0" borderId="19" xfId="1" applyNumberFormat="1" applyFont="1" applyBorder="1" applyProtection="1"/>
    <xf numFmtId="165" fontId="4" fillId="0" borderId="18" xfId="0" applyNumberFormat="1" applyFont="1" applyBorder="1" applyAlignment="1" applyProtection="1">
      <alignment horizontal="center"/>
    </xf>
    <xf numFmtId="167" fontId="4" fillId="0" borderId="18" xfId="1" applyNumberFormat="1" applyFont="1" applyBorder="1" applyAlignment="1" applyProtection="1">
      <alignment horizontal="center"/>
    </xf>
    <xf numFmtId="0" fontId="0" fillId="0" borderId="16" xfId="0" applyBorder="1" applyProtection="1"/>
    <xf numFmtId="0" fontId="13" fillId="0" borderId="21" xfId="0" applyFont="1" applyBorder="1" applyProtection="1"/>
    <xf numFmtId="167" fontId="13" fillId="0" borderId="21" xfId="1" applyNumberFormat="1" applyFont="1" applyBorder="1" applyProtection="1"/>
    <xf numFmtId="0" fontId="13" fillId="0" borderId="21" xfId="0" applyFont="1" applyBorder="1" applyAlignment="1" applyProtection="1">
      <alignment horizontal="center"/>
    </xf>
    <xf numFmtId="167" fontId="2" fillId="0" borderId="20" xfId="1" applyNumberFormat="1" applyFont="1" applyBorder="1" applyProtection="1"/>
    <xf numFmtId="0" fontId="4" fillId="0" borderId="0" xfId="0" applyFont="1" applyBorder="1" applyProtection="1"/>
    <xf numFmtId="0" fontId="21" fillId="0" borderId="0" xfId="1" applyNumberFormat="1" applyFont="1" applyBorder="1" applyProtection="1"/>
    <xf numFmtId="0" fontId="7" fillId="0" borderId="1" xfId="0" applyFont="1" applyBorder="1" applyProtection="1"/>
    <xf numFmtId="0" fontId="4" fillId="3" borderId="0" xfId="0" applyFont="1" applyFill="1" applyBorder="1" applyProtection="1">
      <protection locked="0"/>
    </xf>
    <xf numFmtId="14" fontId="8" fillId="0" borderId="1" xfId="1" applyNumberFormat="1" applyFont="1" applyBorder="1" applyProtection="1"/>
    <xf numFmtId="0" fontId="0" fillId="0" borderId="1" xfId="0" applyBorder="1" applyAlignment="1" applyProtection="1">
      <alignment horizontal="center"/>
    </xf>
    <xf numFmtId="14" fontId="8" fillId="0" borderId="1" xfId="0" applyNumberFormat="1" applyFont="1" applyBorder="1" applyAlignment="1" applyProtection="1">
      <alignment horizontal="center"/>
    </xf>
    <xf numFmtId="167" fontId="21" fillId="0" borderId="1" xfId="1" applyNumberFormat="1" applyFont="1" applyBorder="1" applyProtection="1"/>
    <xf numFmtId="167" fontId="22" fillId="0" borderId="1" xfId="1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indent="1"/>
    </xf>
    <xf numFmtId="0" fontId="0" fillId="3" borderId="0" xfId="0" applyFill="1" applyBorder="1" applyProtection="1">
      <protection locked="0"/>
    </xf>
    <xf numFmtId="167" fontId="4" fillId="0" borderId="13" xfId="1" applyNumberFormat="1" applyFont="1" applyBorder="1" applyAlignment="1" applyProtection="1">
      <alignment horizontal="center"/>
    </xf>
    <xf numFmtId="167" fontId="20" fillId="0" borderId="13" xfId="1" applyNumberFormat="1" applyFont="1" applyBorder="1" applyProtection="1"/>
    <xf numFmtId="167" fontId="4" fillId="0" borderId="15" xfId="1" applyNumberFormat="1" applyFont="1" applyBorder="1" applyProtection="1"/>
    <xf numFmtId="167" fontId="4" fillId="0" borderId="13" xfId="0" applyNumberFormat="1" applyFont="1" applyBorder="1" applyProtection="1"/>
    <xf numFmtId="167" fontId="4" fillId="0" borderId="16" xfId="1" applyNumberFormat="1" applyFont="1" applyBorder="1" applyProtection="1"/>
    <xf numFmtId="167" fontId="7" fillId="0" borderId="10" xfId="1" applyNumberFormat="1" applyFont="1" applyBorder="1" applyAlignment="1" applyProtection="1">
      <alignment horizontal="center"/>
    </xf>
    <xf numFmtId="167" fontId="8" fillId="0" borderId="10" xfId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7" fontId="5" fillId="0" borderId="14" xfId="1" applyNumberFormat="1" applyFont="1" applyBorder="1" applyProtection="1"/>
    <xf numFmtId="167" fontId="5" fillId="0" borderId="23" xfId="1" applyNumberFormat="1" applyFont="1" applyBorder="1" applyAlignment="1" applyProtection="1">
      <alignment horizontal="center"/>
    </xf>
    <xf numFmtId="167" fontId="4" fillId="0" borderId="23" xfId="1" applyNumberFormat="1" applyFont="1" applyBorder="1" applyAlignment="1" applyProtection="1">
      <alignment horizontal="center"/>
    </xf>
    <xf numFmtId="167" fontId="4" fillId="0" borderId="23" xfId="1" applyNumberFormat="1" applyFont="1" applyBorder="1" applyProtection="1"/>
    <xf numFmtId="167" fontId="4" fillId="0" borderId="24" xfId="1" applyNumberFormat="1" applyFont="1" applyBorder="1" applyProtection="1"/>
    <xf numFmtId="14" fontId="8" fillId="0" borderId="23" xfId="1" applyNumberFormat="1" applyFont="1" applyBorder="1" applyProtection="1"/>
    <xf numFmtId="167" fontId="7" fillId="0" borderId="23" xfId="1" applyNumberFormat="1" applyFont="1" applyBorder="1" applyProtection="1"/>
    <xf numFmtId="0" fontId="0" fillId="0" borderId="23" xfId="0" applyBorder="1" applyProtection="1"/>
    <xf numFmtId="167" fontId="4" fillId="0" borderId="23" xfId="1" applyNumberFormat="1" applyFont="1" applyFill="1" applyBorder="1" applyProtection="1"/>
    <xf numFmtId="167" fontId="4" fillId="0" borderId="25" xfId="1" applyNumberFormat="1" applyFont="1" applyBorder="1" applyProtection="1"/>
    <xf numFmtId="167" fontId="5" fillId="0" borderId="22" xfId="1" applyNumberFormat="1" applyFont="1" applyBorder="1" applyProtection="1"/>
    <xf numFmtId="2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67" fontId="28" fillId="0" borderId="0" xfId="1" applyNumberFormat="1" applyFont="1" applyProtection="1"/>
    <xf numFmtId="167" fontId="7" fillId="0" borderId="26" xfId="1" applyNumberFormat="1" applyFont="1" applyBorder="1" applyProtection="1"/>
    <xf numFmtId="0" fontId="27" fillId="3" borderId="0" xfId="1" applyNumberFormat="1" applyFont="1" applyFill="1" applyAlignment="1" applyProtection="1">
      <alignment horizontal="center"/>
      <protection locked="0"/>
    </xf>
    <xf numFmtId="0" fontId="27" fillId="3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Border="1" applyAlignment="1" applyProtection="1">
      <alignment horizontal="center" wrapText="1"/>
    </xf>
    <xf numFmtId="0" fontId="6" fillId="0" borderId="0" xfId="3" applyNumberFormat="1" applyFont="1" applyBorder="1" applyAlignment="1" applyProtection="1">
      <alignment horizontal="center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wrapText="1"/>
    </xf>
    <xf numFmtId="0" fontId="1" fillId="0" borderId="0" xfId="0" applyNumberFormat="1" applyFont="1" applyBorder="1" applyAlignment="1" applyProtection="1">
      <alignment wrapText="1"/>
    </xf>
    <xf numFmtId="9" fontId="5" fillId="0" borderId="0" xfId="0" applyNumberFormat="1" applyFont="1" applyFill="1" applyProtection="1"/>
    <xf numFmtId="14" fontId="8" fillId="0" borderId="0" xfId="1" applyNumberFormat="1" applyFont="1" applyFill="1" applyBorder="1" applyAlignment="1" applyProtection="1">
      <alignment horizontal="right"/>
    </xf>
    <xf numFmtId="14" fontId="8" fillId="0" borderId="0" xfId="1" applyNumberFormat="1" applyFont="1" applyFill="1" applyBorder="1" applyProtection="1"/>
    <xf numFmtId="14" fontId="8" fillId="0" borderId="0" xfId="0" applyNumberFormat="1" applyFont="1" applyFill="1" applyBorder="1" applyAlignment="1" applyProtection="1">
      <alignment horizontal="center"/>
    </xf>
    <xf numFmtId="167" fontId="0" fillId="0" borderId="0" xfId="1" applyNumberFormat="1" applyFont="1" applyFill="1" applyBorder="1" applyProtection="1"/>
    <xf numFmtId="0" fontId="14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2" borderId="0" xfId="0" applyFont="1" applyFill="1"/>
    <xf numFmtId="164" fontId="15" fillId="0" borderId="0" xfId="0" applyNumberFormat="1" applyFont="1"/>
    <xf numFmtId="0" fontId="15" fillId="2" borderId="0" xfId="0" applyFont="1" applyFill="1" applyAlignment="1">
      <alignment horizontal="center"/>
    </xf>
    <xf numFmtId="165" fontId="15" fillId="2" borderId="0" xfId="0" applyNumberFormat="1" applyFont="1" applyFill="1"/>
    <xf numFmtId="0" fontId="0" fillId="0" borderId="0" xfId="0" applyNumberFormat="1" applyBorder="1" applyAlignment="1" applyProtection="1"/>
    <xf numFmtId="167" fontId="2" fillId="0" borderId="0" xfId="0" applyNumberFormat="1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43" fontId="2" fillId="0" borderId="5" xfId="0" applyNumberFormat="1" applyFont="1" applyBorder="1" applyAlignment="1" applyProtection="1">
      <alignment horizontal="center" wrapText="1"/>
    </xf>
    <xf numFmtId="43" fontId="2" fillId="0" borderId="12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14" fontId="4" fillId="0" borderId="0" xfId="0" applyNumberFormat="1" applyFont="1" applyFill="1" applyAlignment="1" applyProtection="1">
      <alignment horizontal="left"/>
    </xf>
    <xf numFmtId="167" fontId="5" fillId="0" borderId="28" xfId="1" applyNumberFormat="1" applyFont="1" applyBorder="1" applyAlignment="1" applyProtection="1">
      <alignment horizontal="center"/>
    </xf>
    <xf numFmtId="167" fontId="4" fillId="0" borderId="28" xfId="1" applyNumberFormat="1" applyFont="1" applyBorder="1" applyAlignment="1" applyProtection="1">
      <alignment horizontal="center"/>
    </xf>
    <xf numFmtId="167" fontId="20" fillId="0" borderId="28" xfId="1" applyNumberFormat="1" applyFont="1" applyBorder="1" applyProtection="1"/>
    <xf numFmtId="167" fontId="4" fillId="0" borderId="28" xfId="1" applyNumberFormat="1" applyFont="1" applyBorder="1" applyProtection="1"/>
    <xf numFmtId="167" fontId="0" fillId="0" borderId="28" xfId="1" applyNumberFormat="1" applyFont="1" applyBorder="1" applyProtection="1"/>
    <xf numFmtId="167" fontId="7" fillId="0" borderId="28" xfId="1" applyNumberFormat="1" applyFont="1" applyBorder="1" applyProtection="1"/>
    <xf numFmtId="167" fontId="4" fillId="0" borderId="28" xfId="1" applyNumberFormat="1" applyFont="1" applyFill="1" applyBorder="1" applyProtection="1"/>
    <xf numFmtId="167" fontId="8" fillId="0" borderId="28" xfId="1" applyNumberFormat="1" applyFont="1" applyBorder="1" applyProtection="1"/>
    <xf numFmtId="167" fontId="26" fillId="0" borderId="28" xfId="1" applyNumberFormat="1" applyFont="1" applyBorder="1" applyProtection="1"/>
    <xf numFmtId="167" fontId="4" fillId="0" borderId="26" xfId="1" applyNumberFormat="1" applyFont="1" applyBorder="1" applyProtection="1"/>
    <xf numFmtId="167" fontId="4" fillId="0" borderId="28" xfId="0" applyNumberFormat="1" applyFont="1" applyBorder="1" applyProtection="1"/>
    <xf numFmtId="167" fontId="4" fillId="0" borderId="29" xfId="1" applyNumberFormat="1" applyFont="1" applyBorder="1" applyProtection="1"/>
    <xf numFmtId="167" fontId="2" fillId="0" borderId="27" xfId="1" applyNumberFormat="1" applyFont="1" applyBorder="1" applyProtection="1"/>
    <xf numFmtId="14" fontId="8" fillId="0" borderId="28" xfId="1" applyNumberFormat="1" applyFont="1" applyBorder="1" applyAlignment="1" applyProtection="1">
      <alignment horizontal="right"/>
    </xf>
    <xf numFmtId="14" fontId="8" fillId="0" borderId="28" xfId="1" applyNumberFormat="1" applyFont="1" applyBorder="1" applyProtection="1"/>
    <xf numFmtId="167" fontId="0" fillId="0" borderId="26" xfId="1" applyNumberFormat="1" applyFont="1" applyBorder="1" applyProtection="1"/>
    <xf numFmtId="167" fontId="22" fillId="0" borderId="28" xfId="1" applyNumberFormat="1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74"/>
  <sheetViews>
    <sheetView tabSelected="1" zoomScaleNormal="100" workbookViewId="0">
      <selection activeCell="F31" sqref="F31"/>
    </sheetView>
  </sheetViews>
  <sheetFormatPr defaultColWidth="42.88671875" defaultRowHeight="13.2" x14ac:dyDescent="0.25"/>
  <cols>
    <col min="1" max="1" width="33.109375" style="28" customWidth="1"/>
    <col min="2" max="2" width="14.6640625" style="28" customWidth="1"/>
    <col min="3" max="3" width="20.5546875" style="28" bestFit="1" customWidth="1"/>
    <col min="4" max="4" width="15.5546875" style="28" bestFit="1" customWidth="1"/>
    <col min="5" max="5" width="11.88671875" style="29" customWidth="1"/>
    <col min="6" max="6" width="13.109375" style="30" customWidth="1"/>
    <col min="7" max="7" width="12.33203125" style="30" bestFit="1" customWidth="1"/>
    <col min="8" max="8" width="11" style="31" customWidth="1"/>
    <col min="9" max="9" width="14.33203125" style="32" customWidth="1"/>
    <col min="10" max="10" width="13.109375" style="32" bestFit="1" customWidth="1"/>
    <col min="11" max="11" width="11.33203125" style="32" customWidth="1"/>
    <col min="12" max="12" width="11.44140625" style="30" customWidth="1"/>
    <col min="13" max="13" width="12.77734375" style="30" customWidth="1"/>
    <col min="14" max="14" width="10.33203125" style="31" customWidth="1"/>
    <col min="15" max="15" width="13.6640625" style="32" customWidth="1"/>
    <col min="16" max="16" width="13.109375" style="32" customWidth="1"/>
    <col min="17" max="17" width="10.44140625" style="32" customWidth="1"/>
    <col min="18" max="18" width="12.6640625" style="30" customWidth="1"/>
    <col min="19" max="19" width="11.44140625" style="30" customWidth="1"/>
    <col min="20" max="20" width="10.5546875" style="31" customWidth="1"/>
    <col min="21" max="21" width="14.33203125" style="32" customWidth="1"/>
    <col min="22" max="22" width="13.109375" style="32" customWidth="1"/>
    <col min="23" max="23" width="11.5546875" style="32" customWidth="1"/>
    <col min="24" max="24" width="12.6640625" style="30" customWidth="1"/>
    <col min="25" max="25" width="11.5546875" style="30" customWidth="1"/>
    <col min="26" max="26" width="10.6640625" style="31" customWidth="1"/>
    <col min="27" max="27" width="14.33203125" style="32" customWidth="1"/>
    <col min="28" max="28" width="13.109375" style="32" customWidth="1"/>
    <col min="29" max="29" width="10.6640625" style="32" customWidth="1"/>
    <col min="30" max="30" width="12.33203125" style="30" customWidth="1"/>
    <col min="31" max="31" width="11.5546875" style="30" customWidth="1"/>
    <col min="32" max="32" width="10.33203125" style="31" customWidth="1"/>
    <col min="33" max="33" width="14.33203125" style="32" customWidth="1"/>
    <col min="34" max="34" width="12.6640625" style="32" customWidth="1"/>
    <col min="35" max="35" width="14.33203125" style="32" customWidth="1"/>
    <col min="36" max="36" width="3.5546875" style="33" bestFit="1" customWidth="1"/>
    <col min="37" max="37" width="42.88671875" style="33"/>
    <col min="38" max="38" width="1.5546875" style="33" bestFit="1" customWidth="1"/>
    <col min="39" max="16384" width="42.88671875" style="28"/>
  </cols>
  <sheetData>
    <row r="1" spans="1:38" ht="13.8" x14ac:dyDescent="0.25">
      <c r="A1" s="27" t="s">
        <v>0</v>
      </c>
      <c r="B1" s="22"/>
      <c r="C1" s="22"/>
      <c r="D1" s="22"/>
      <c r="E1" s="147"/>
      <c r="F1" s="148"/>
    </row>
    <row r="2" spans="1:38" ht="13.8" x14ac:dyDescent="0.25">
      <c r="A2" s="27" t="s">
        <v>1</v>
      </c>
      <c r="B2" s="34"/>
      <c r="C2" s="22"/>
      <c r="D2" s="34"/>
      <c r="E2" s="149"/>
      <c r="F2" s="150"/>
      <c r="G2" s="35"/>
      <c r="H2" s="36"/>
      <c r="I2" s="18"/>
      <c r="J2" s="18"/>
      <c r="K2" s="18"/>
      <c r="L2" s="37"/>
      <c r="M2" s="37"/>
      <c r="N2" s="38"/>
      <c r="O2" s="18"/>
      <c r="P2" s="18"/>
      <c r="Q2" s="18"/>
      <c r="R2" s="37"/>
      <c r="S2" s="37"/>
      <c r="T2" s="38"/>
      <c r="U2" s="18"/>
      <c r="V2" s="18"/>
      <c r="W2" s="18"/>
      <c r="X2" s="37"/>
      <c r="Y2" s="37"/>
      <c r="Z2" s="38"/>
      <c r="AA2" s="18"/>
      <c r="AB2" s="18"/>
      <c r="AC2" s="18"/>
      <c r="AD2" s="37"/>
      <c r="AE2" s="37"/>
      <c r="AF2" s="38"/>
      <c r="AG2" s="18"/>
      <c r="AH2" s="18"/>
      <c r="AI2" s="18"/>
    </row>
    <row r="3" spans="1:38" ht="13.8" x14ac:dyDescent="0.25">
      <c r="A3" s="27" t="s">
        <v>2</v>
      </c>
      <c r="B3" s="34"/>
      <c r="C3" s="22"/>
      <c r="D3" s="34"/>
      <c r="E3" s="147"/>
      <c r="F3" s="150"/>
      <c r="G3" s="35"/>
      <c r="H3" s="36"/>
      <c r="I3" s="18"/>
      <c r="J3" s="18"/>
      <c r="K3" s="18"/>
      <c r="L3" s="37"/>
      <c r="M3" s="37"/>
      <c r="N3" s="38"/>
      <c r="O3" s="18"/>
      <c r="P3" s="18"/>
      <c r="Q3" s="18"/>
      <c r="R3" s="37"/>
      <c r="S3" s="37"/>
      <c r="T3" s="38"/>
      <c r="U3" s="18"/>
      <c r="V3" s="18"/>
      <c r="W3" s="18"/>
      <c r="X3" s="37"/>
      <c r="Y3" s="37"/>
      <c r="Z3" s="38"/>
      <c r="AA3" s="18"/>
      <c r="AB3" s="18"/>
      <c r="AC3" s="18"/>
      <c r="AD3" s="37"/>
      <c r="AE3" s="37"/>
      <c r="AF3" s="38"/>
      <c r="AG3" s="18"/>
      <c r="AH3" s="18"/>
      <c r="AI3" s="18"/>
    </row>
    <row r="4" spans="1:38" ht="13.8" x14ac:dyDescent="0.25">
      <c r="A4" s="27" t="s">
        <v>3</v>
      </c>
      <c r="B4" s="34">
        <v>1</v>
      </c>
      <c r="C4" s="151"/>
      <c r="D4" s="34" t="s">
        <v>4</v>
      </c>
      <c r="E4" s="258"/>
      <c r="F4" s="258"/>
      <c r="G4" s="39"/>
      <c r="H4" s="40"/>
      <c r="I4" s="18"/>
      <c r="J4" s="18"/>
      <c r="K4" s="18"/>
      <c r="L4" s="37"/>
      <c r="M4" s="37"/>
      <c r="N4" s="38"/>
      <c r="O4" s="18"/>
      <c r="P4" s="18"/>
      <c r="Q4" s="18"/>
      <c r="R4" s="37"/>
      <c r="S4" s="37"/>
      <c r="T4" s="38"/>
      <c r="U4" s="18"/>
      <c r="V4" s="18"/>
      <c r="W4" s="18"/>
      <c r="X4" s="37"/>
      <c r="Y4" s="37"/>
      <c r="Z4" s="38"/>
      <c r="AA4" s="18"/>
      <c r="AB4" s="18"/>
      <c r="AC4" s="18"/>
      <c r="AD4" s="37"/>
      <c r="AE4" s="37"/>
      <c r="AF4" s="38"/>
      <c r="AG4" s="18"/>
      <c r="AH4" s="18"/>
      <c r="AI4" s="18"/>
    </row>
    <row r="5" spans="1:38" ht="13.8" x14ac:dyDescent="0.25">
      <c r="A5" s="27" t="s">
        <v>5</v>
      </c>
      <c r="B5" s="144"/>
      <c r="D5" s="27"/>
      <c r="E5" s="246"/>
      <c r="F5" s="35"/>
      <c r="G5" s="35"/>
      <c r="H5" s="36"/>
      <c r="I5" s="18"/>
      <c r="J5" s="18"/>
      <c r="K5" s="18"/>
      <c r="L5" s="37"/>
      <c r="M5" s="37"/>
      <c r="N5" s="38"/>
      <c r="O5" s="18"/>
      <c r="P5" s="18"/>
      <c r="Q5" s="18"/>
      <c r="R5" s="37"/>
      <c r="S5" s="37"/>
      <c r="T5" s="38"/>
      <c r="U5" s="18"/>
      <c r="V5" s="18"/>
      <c r="W5" s="18"/>
      <c r="X5" s="37"/>
      <c r="Y5" s="37"/>
      <c r="Z5" s="38"/>
      <c r="AA5" s="18"/>
      <c r="AB5" s="18"/>
      <c r="AC5" s="18"/>
      <c r="AD5" s="37"/>
      <c r="AE5" s="37"/>
      <c r="AF5" s="38"/>
      <c r="AG5" s="18"/>
      <c r="AH5" s="18"/>
      <c r="AI5" s="18"/>
    </row>
    <row r="6" spans="1:38" ht="13.8" x14ac:dyDescent="0.25">
      <c r="A6" s="27" t="s">
        <v>6</v>
      </c>
      <c r="B6" s="152"/>
      <c r="D6" s="27"/>
      <c r="E6" s="246"/>
      <c r="F6" s="35"/>
      <c r="G6" s="35"/>
      <c r="H6" s="36"/>
      <c r="I6" s="18"/>
      <c r="J6" s="18"/>
      <c r="K6" s="18"/>
      <c r="L6" s="37"/>
      <c r="M6" s="37"/>
      <c r="N6" s="38"/>
      <c r="O6" s="18"/>
      <c r="P6" s="18"/>
      <c r="Q6" s="18"/>
      <c r="R6" s="37"/>
      <c r="S6" s="37"/>
      <c r="T6" s="38"/>
      <c r="U6" s="18"/>
      <c r="V6" s="18"/>
      <c r="W6" s="18"/>
      <c r="X6" s="37"/>
      <c r="Y6" s="37"/>
      <c r="Z6" s="38"/>
      <c r="AA6" s="18"/>
      <c r="AB6" s="18"/>
      <c r="AC6" s="18"/>
      <c r="AD6" s="37"/>
      <c r="AE6" s="37"/>
      <c r="AF6" s="38"/>
      <c r="AG6" s="18"/>
      <c r="AH6" s="18"/>
      <c r="AI6" s="18"/>
    </row>
    <row r="7" spans="1:38" ht="13.8" x14ac:dyDescent="0.25">
      <c r="A7" s="27"/>
      <c r="B7" s="41" t="s">
        <v>7</v>
      </c>
      <c r="C7" s="27" t="s">
        <v>8</v>
      </c>
      <c r="D7" s="27" t="s">
        <v>9</v>
      </c>
      <c r="E7" s="246" t="s">
        <v>10</v>
      </c>
      <c r="F7" s="35" t="s">
        <v>11</v>
      </c>
      <c r="G7" s="35"/>
      <c r="H7" s="36"/>
      <c r="I7" s="18"/>
      <c r="J7" s="18"/>
      <c r="K7" s="18"/>
      <c r="L7" s="37"/>
      <c r="M7" s="37"/>
      <c r="N7" s="38"/>
      <c r="O7" s="18"/>
      <c r="P7" s="18"/>
      <c r="Q7" s="18"/>
      <c r="R7" s="37"/>
      <c r="S7" s="37"/>
      <c r="T7" s="38"/>
      <c r="U7" s="18"/>
      <c r="V7" s="18"/>
      <c r="W7" s="18"/>
      <c r="X7" s="37"/>
      <c r="Y7" s="37"/>
      <c r="Z7" s="38"/>
      <c r="AA7" s="18"/>
      <c r="AB7" s="18"/>
      <c r="AC7" s="18"/>
      <c r="AD7" s="37"/>
      <c r="AE7" s="37"/>
      <c r="AF7" s="38"/>
      <c r="AG7" s="18"/>
      <c r="AH7" s="18"/>
      <c r="AI7" s="18"/>
    </row>
    <row r="8" spans="1:38" ht="13.8" x14ac:dyDescent="0.25">
      <c r="A8" s="27" t="s">
        <v>12</v>
      </c>
      <c r="B8" s="42">
        <v>0.03</v>
      </c>
      <c r="C8" s="42">
        <v>0.03</v>
      </c>
      <c r="D8" s="42">
        <v>0.03</v>
      </c>
      <c r="E8" s="42">
        <v>0.03</v>
      </c>
      <c r="F8" s="42">
        <v>0.03</v>
      </c>
      <c r="G8" s="42"/>
      <c r="H8" s="36"/>
      <c r="I8" s="18"/>
      <c r="J8" s="18"/>
      <c r="K8" s="18"/>
      <c r="L8" s="37"/>
      <c r="M8" s="37"/>
      <c r="N8" s="38"/>
      <c r="O8" s="18"/>
      <c r="P8" s="18"/>
      <c r="Q8" s="18"/>
      <c r="R8" s="37"/>
      <c r="S8" s="37"/>
      <c r="T8" s="38"/>
      <c r="U8" s="18"/>
      <c r="V8" s="18"/>
      <c r="W8" s="18"/>
      <c r="X8" s="37"/>
      <c r="Y8" s="37"/>
      <c r="Z8" s="38"/>
      <c r="AA8" s="18"/>
      <c r="AB8" s="18"/>
      <c r="AC8" s="18"/>
      <c r="AD8" s="37"/>
      <c r="AE8" s="37"/>
      <c r="AF8" s="38"/>
      <c r="AG8" s="18"/>
      <c r="AH8" s="18"/>
      <c r="AI8" s="18"/>
    </row>
    <row r="9" spans="1:38" s="22" customFormat="1" ht="13.8" x14ac:dyDescent="0.25">
      <c r="A9" s="34" t="s">
        <v>13</v>
      </c>
      <c r="B9" s="240">
        <v>0.03</v>
      </c>
      <c r="C9" s="240">
        <v>0.03</v>
      </c>
      <c r="D9" s="240">
        <v>0.03</v>
      </c>
      <c r="E9" s="240">
        <v>0.03</v>
      </c>
      <c r="F9" s="240">
        <v>0.03</v>
      </c>
      <c r="G9" s="240"/>
      <c r="H9" s="146"/>
      <c r="I9" s="242"/>
      <c r="J9" s="242"/>
      <c r="K9" s="242"/>
      <c r="L9" s="243"/>
      <c r="M9" s="243"/>
      <c r="N9" s="145"/>
      <c r="O9" s="244"/>
      <c r="P9" s="242"/>
      <c r="Q9" s="242"/>
      <c r="R9" s="243"/>
      <c r="S9" s="243"/>
      <c r="T9" s="145"/>
      <c r="U9" s="242"/>
      <c r="V9" s="242"/>
      <c r="W9" s="242"/>
      <c r="X9" s="243"/>
      <c r="Y9" s="243"/>
      <c r="Z9" s="145"/>
      <c r="AA9" s="242"/>
      <c r="AB9" s="242"/>
      <c r="AC9" s="242"/>
      <c r="AD9" s="243"/>
      <c r="AE9" s="243"/>
      <c r="AF9" s="145"/>
      <c r="AG9" s="242"/>
      <c r="AH9" s="244"/>
      <c r="AI9" s="111"/>
      <c r="AJ9" s="112"/>
      <c r="AK9" s="112"/>
      <c r="AL9" s="112"/>
    </row>
    <row r="10" spans="1:38" s="22" customFormat="1" ht="15" customHeight="1" x14ac:dyDescent="0.25">
      <c r="A10" s="34"/>
      <c r="B10" s="34"/>
      <c r="C10" s="240"/>
      <c r="D10" s="23"/>
      <c r="E10" s="245"/>
      <c r="F10" s="148"/>
      <c r="G10" s="148"/>
      <c r="H10" s="146"/>
      <c r="I10" s="242"/>
      <c r="J10" s="242"/>
      <c r="K10" s="242"/>
      <c r="L10" s="148"/>
      <c r="M10" s="243"/>
      <c r="N10" s="146"/>
      <c r="O10" s="244"/>
      <c r="P10" s="241"/>
      <c r="Q10" s="242"/>
      <c r="R10" s="148"/>
      <c r="S10" s="243"/>
      <c r="T10" s="145"/>
      <c r="U10" s="242"/>
      <c r="V10" s="242"/>
      <c r="W10" s="242"/>
      <c r="X10" s="148"/>
      <c r="Y10" s="243"/>
      <c r="Z10" s="145"/>
      <c r="AA10" s="242"/>
      <c r="AB10" s="242"/>
      <c r="AC10" s="242"/>
      <c r="AD10" s="148"/>
      <c r="AE10" s="243"/>
      <c r="AF10" s="145"/>
      <c r="AG10" s="242"/>
      <c r="AH10" s="244"/>
      <c r="AI10" s="111"/>
      <c r="AJ10" s="112"/>
      <c r="AK10" s="112"/>
      <c r="AL10" s="112"/>
    </row>
    <row r="11" spans="1:38" ht="13.95" customHeight="1" x14ac:dyDescent="0.25">
      <c r="A11" s="15"/>
      <c r="B11" s="27"/>
      <c r="C11" s="257"/>
      <c r="D11" s="257"/>
      <c r="E11" s="164"/>
      <c r="F11" s="71"/>
      <c r="G11" s="165"/>
      <c r="H11" s="47" t="s">
        <v>7</v>
      </c>
      <c r="I11" s="259" t="s">
        <v>14</v>
      </c>
      <c r="J11" s="36"/>
      <c r="K11" s="36"/>
      <c r="L11" s="71"/>
      <c r="M11" s="35"/>
      <c r="N11" s="47" t="s">
        <v>8</v>
      </c>
      <c r="O11" s="259" t="s">
        <v>14</v>
      </c>
      <c r="P11" s="36"/>
      <c r="Q11" s="36"/>
      <c r="R11" s="71"/>
      <c r="S11" s="35"/>
      <c r="T11" s="47" t="s">
        <v>9</v>
      </c>
      <c r="U11" s="259" t="s">
        <v>14</v>
      </c>
      <c r="V11" s="36"/>
      <c r="W11" s="36"/>
      <c r="X11" s="71"/>
      <c r="Y11" s="35"/>
      <c r="Z11" s="47" t="s">
        <v>10</v>
      </c>
      <c r="AA11" s="259" t="s">
        <v>14</v>
      </c>
      <c r="AB11" s="36"/>
      <c r="AC11" s="36"/>
      <c r="AD11" s="71"/>
      <c r="AE11" s="35"/>
      <c r="AF11" s="47" t="s">
        <v>11</v>
      </c>
      <c r="AG11" s="171" t="s">
        <v>14</v>
      </c>
      <c r="AH11" s="219" t="s">
        <v>15</v>
      </c>
      <c r="AI11" s="171" t="s">
        <v>14</v>
      </c>
    </row>
    <row r="12" spans="1:38" ht="25.95" customHeight="1" x14ac:dyDescent="0.25">
      <c r="A12" s="48" t="s">
        <v>16</v>
      </c>
      <c r="B12" s="48" t="s">
        <v>17</v>
      </c>
      <c r="C12" s="49" t="s">
        <v>18</v>
      </c>
      <c r="D12" s="158" t="s">
        <v>19</v>
      </c>
      <c r="E12" s="71" t="s">
        <v>20</v>
      </c>
      <c r="F12" s="157" t="s">
        <v>21</v>
      </c>
      <c r="G12" s="51" t="s">
        <v>22</v>
      </c>
      <c r="H12" s="52" t="s">
        <v>23</v>
      </c>
      <c r="I12" s="260"/>
      <c r="J12" s="53" t="s">
        <v>24</v>
      </c>
      <c r="K12" s="159" t="s">
        <v>20</v>
      </c>
      <c r="L12" s="54" t="s">
        <v>21</v>
      </c>
      <c r="M12" s="51" t="s">
        <v>22</v>
      </c>
      <c r="N12" s="52" t="s">
        <v>23</v>
      </c>
      <c r="O12" s="260"/>
      <c r="P12" s="53" t="s">
        <v>24</v>
      </c>
      <c r="Q12" s="159" t="s">
        <v>20</v>
      </c>
      <c r="R12" s="54" t="s">
        <v>21</v>
      </c>
      <c r="S12" s="51" t="s">
        <v>22</v>
      </c>
      <c r="T12" s="52" t="s">
        <v>23</v>
      </c>
      <c r="U12" s="260"/>
      <c r="V12" s="53" t="s">
        <v>24</v>
      </c>
      <c r="W12" s="159" t="s">
        <v>20</v>
      </c>
      <c r="X12" s="54" t="s">
        <v>21</v>
      </c>
      <c r="Y12" s="51" t="s">
        <v>22</v>
      </c>
      <c r="Z12" s="52" t="s">
        <v>23</v>
      </c>
      <c r="AA12" s="260"/>
      <c r="AB12" s="53" t="s">
        <v>24</v>
      </c>
      <c r="AC12" s="71" t="s">
        <v>20</v>
      </c>
      <c r="AD12" s="54" t="s">
        <v>21</v>
      </c>
      <c r="AE12" s="51" t="s">
        <v>22</v>
      </c>
      <c r="AF12" s="52" t="s">
        <v>23</v>
      </c>
      <c r="AG12" s="210"/>
      <c r="AH12" s="220"/>
      <c r="AI12" s="172"/>
      <c r="AL12" s="28"/>
    </row>
    <row r="13" spans="1:38" ht="13.8" x14ac:dyDescent="0.25">
      <c r="A13" s="15" t="s">
        <v>25</v>
      </c>
      <c r="B13" s="15"/>
      <c r="C13" s="231">
        <v>0</v>
      </c>
      <c r="D13" s="233"/>
      <c r="E13" s="55">
        <v>9</v>
      </c>
      <c r="F13" s="56">
        <f t="shared" ref="F13:F26" si="0">D13/E13</f>
        <v>0</v>
      </c>
      <c r="G13" s="57">
        <f t="shared" ref="G13:G26" si="1">173.33*D13</f>
        <v>0</v>
      </c>
      <c r="H13" s="58">
        <f>(($C13/9)*E13)*F13*(1+$B$8)</f>
        <v>0</v>
      </c>
      <c r="I13" s="261"/>
      <c r="J13" s="233"/>
      <c r="K13" s="55">
        <v>9</v>
      </c>
      <c r="L13" s="56">
        <f>J13/K13</f>
        <v>0</v>
      </c>
      <c r="M13" s="57">
        <f t="shared" ref="M13:M26" si="2">173.33*J13</f>
        <v>0</v>
      </c>
      <c r="N13" s="58">
        <f>((C13/9)*K13)*L13*(1+$B$8)*(1+$C$8)</f>
        <v>0</v>
      </c>
      <c r="O13" s="261"/>
      <c r="P13" s="233"/>
      <c r="Q13" s="55">
        <v>9</v>
      </c>
      <c r="R13" s="56">
        <f>P13/Q13</f>
        <v>0</v>
      </c>
      <c r="S13" s="57">
        <f t="shared" ref="S13:S26" si="3">173.33*P13</f>
        <v>0</v>
      </c>
      <c r="T13" s="58">
        <f>((C13/9)*Q13)*R13*(1+$B$8)*(1+$C$8)*(1+$D$8)</f>
        <v>0</v>
      </c>
      <c r="U13" s="261"/>
      <c r="V13" s="233"/>
      <c r="W13" s="55">
        <v>9</v>
      </c>
      <c r="X13" s="56">
        <f>V13/W13</f>
        <v>0</v>
      </c>
      <c r="Y13" s="57">
        <f t="shared" ref="Y13:Y26" si="4">173.33*V13</f>
        <v>0</v>
      </c>
      <c r="Z13" s="58">
        <f>((C13/9)*W13)*X13*(1+$B$8)*(1+$C$8)*(1+$D$8)*(1+$E$8)</f>
        <v>0</v>
      </c>
      <c r="AA13" s="275"/>
      <c r="AB13" s="233"/>
      <c r="AC13" s="55">
        <v>9</v>
      </c>
      <c r="AD13" s="56">
        <f>AB13/AC13</f>
        <v>0</v>
      </c>
      <c r="AE13" s="57">
        <f t="shared" ref="AE13:AE26" si="5">173.33*AB13</f>
        <v>0</v>
      </c>
      <c r="AF13" s="58">
        <f>((C13/9)*AC13)*AD13*(1+$B$8)*(1+$C$8)*(1+$D$8)*(1+$E$8)*(1+$F$8)</f>
        <v>0</v>
      </c>
      <c r="AG13" s="211"/>
      <c r="AH13" s="221">
        <f t="shared" ref="AH13:AI26" si="6">SUM(H13+N13+T13+Z13+AF13)</f>
        <v>0</v>
      </c>
      <c r="AI13" s="221">
        <f t="shared" si="6"/>
        <v>0</v>
      </c>
      <c r="AL13" s="28"/>
    </row>
    <row r="14" spans="1:38" ht="13.8" x14ac:dyDescent="0.25">
      <c r="A14" s="15" t="s">
        <v>26</v>
      </c>
      <c r="B14" s="15"/>
      <c r="C14" s="59">
        <f>C13/9*3</f>
        <v>0</v>
      </c>
      <c r="D14" s="233"/>
      <c r="E14" s="55">
        <v>3</v>
      </c>
      <c r="F14" s="56">
        <f t="shared" si="0"/>
        <v>0</v>
      </c>
      <c r="G14" s="57">
        <f t="shared" si="1"/>
        <v>0</v>
      </c>
      <c r="H14" s="58">
        <f>(($C14/3)*E14)*F14*(1+$B$8)</f>
        <v>0</v>
      </c>
      <c r="I14" s="261"/>
      <c r="J14" s="233"/>
      <c r="K14" s="55">
        <v>3</v>
      </c>
      <c r="L14" s="56">
        <f t="shared" ref="L14:L26" si="7">J14/K14</f>
        <v>0</v>
      </c>
      <c r="M14" s="57">
        <f t="shared" si="2"/>
        <v>0</v>
      </c>
      <c r="N14" s="58">
        <f>((C14/3)*K14)*L14*(1+$B$8)*(1+$C$8)</f>
        <v>0</v>
      </c>
      <c r="O14" s="261"/>
      <c r="P14" s="233"/>
      <c r="Q14" s="55">
        <v>3</v>
      </c>
      <c r="R14" s="56">
        <f t="shared" ref="R14:R26" si="8">P14/Q14</f>
        <v>0</v>
      </c>
      <c r="S14" s="57">
        <f t="shared" si="3"/>
        <v>0</v>
      </c>
      <c r="T14" s="58">
        <f>((C14/3)*Q14)*R14*(1+$B$8)*(1+$C$8)*(1+$D$8)</f>
        <v>0</v>
      </c>
      <c r="U14" s="261"/>
      <c r="V14" s="233"/>
      <c r="W14" s="55">
        <v>3</v>
      </c>
      <c r="X14" s="56">
        <f t="shared" ref="X14:X26" si="9">V14/W14</f>
        <v>0</v>
      </c>
      <c r="Y14" s="57">
        <f t="shared" si="4"/>
        <v>0</v>
      </c>
      <c r="Z14" s="58">
        <f>((C14/3)*W14)*X14*(1+$B$8)*(1+$C$8)*(1+$D$8)*(1+$E$8)</f>
        <v>0</v>
      </c>
      <c r="AA14" s="261"/>
      <c r="AB14" s="233"/>
      <c r="AC14" s="55">
        <v>3</v>
      </c>
      <c r="AD14" s="56">
        <f t="shared" ref="AD14:AD26" si="10">AB14/AC14</f>
        <v>0</v>
      </c>
      <c r="AE14" s="57">
        <f t="shared" si="5"/>
        <v>0</v>
      </c>
      <c r="AF14" s="58">
        <f>((C14/3)*AC14)*AD14*(1+$B$8)*(1+$C$8)*(1+$D$8)*(1+$E$8)*(1+$F$8)</f>
        <v>0</v>
      </c>
      <c r="AG14" s="211"/>
      <c r="AH14" s="221">
        <f t="shared" si="6"/>
        <v>0</v>
      </c>
      <c r="AI14" s="221">
        <f t="shared" si="6"/>
        <v>0</v>
      </c>
      <c r="AL14" s="28"/>
    </row>
    <row r="15" spans="1:38" ht="13.8" x14ac:dyDescent="0.25">
      <c r="A15" s="15" t="s">
        <v>27</v>
      </c>
      <c r="B15" s="15"/>
      <c r="C15" s="231">
        <v>0</v>
      </c>
      <c r="D15" s="233"/>
      <c r="E15" s="55">
        <v>9</v>
      </c>
      <c r="F15" s="56">
        <f t="shared" si="0"/>
        <v>0</v>
      </c>
      <c r="G15" s="57">
        <f t="shared" si="1"/>
        <v>0</v>
      </c>
      <c r="H15" s="58">
        <f>(($C15/9)*E15)*F15*(1+$B$8)</f>
        <v>0</v>
      </c>
      <c r="I15" s="261"/>
      <c r="J15" s="233"/>
      <c r="K15" s="55">
        <v>9</v>
      </c>
      <c r="L15" s="56">
        <f t="shared" si="7"/>
        <v>0</v>
      </c>
      <c r="M15" s="57">
        <f t="shared" si="2"/>
        <v>0</v>
      </c>
      <c r="N15" s="58">
        <f>((C15/9)*K15)*L15*(1+$B$8)*(1+$C$8)</f>
        <v>0</v>
      </c>
      <c r="O15" s="261"/>
      <c r="P15" s="233"/>
      <c r="Q15" s="55">
        <v>9</v>
      </c>
      <c r="R15" s="56">
        <f t="shared" si="8"/>
        <v>0</v>
      </c>
      <c r="S15" s="57">
        <f t="shared" si="3"/>
        <v>0</v>
      </c>
      <c r="T15" s="58">
        <f>((C15/9)*Q15)*R15*(1+$B$8)*(1+$C$8)*(1+$D$8)</f>
        <v>0</v>
      </c>
      <c r="U15" s="261"/>
      <c r="V15" s="233"/>
      <c r="W15" s="55">
        <v>9</v>
      </c>
      <c r="X15" s="56">
        <f t="shared" si="9"/>
        <v>0</v>
      </c>
      <c r="Y15" s="57">
        <f t="shared" si="4"/>
        <v>0</v>
      </c>
      <c r="Z15" s="58">
        <f>((C15/9)*W15)*X15*(1+$B$8)*(1+$C$8)*(1+$D$8)*(1+$E$8)</f>
        <v>0</v>
      </c>
      <c r="AA15" s="261"/>
      <c r="AB15" s="233"/>
      <c r="AC15" s="55">
        <v>9</v>
      </c>
      <c r="AD15" s="56">
        <f t="shared" si="10"/>
        <v>0</v>
      </c>
      <c r="AE15" s="57">
        <f t="shared" si="5"/>
        <v>0</v>
      </c>
      <c r="AF15" s="58">
        <f>((C15/9)*AC15)*AD15*(1+$B$8)*(1+$C$8)*(1+$D$8)*(1+$E$8)*(1+$F$8)</f>
        <v>0</v>
      </c>
      <c r="AG15" s="211"/>
      <c r="AH15" s="221">
        <f t="shared" si="6"/>
        <v>0</v>
      </c>
      <c r="AI15" s="221">
        <f t="shared" si="6"/>
        <v>0</v>
      </c>
      <c r="AL15" s="28"/>
    </row>
    <row r="16" spans="1:38" ht="13.8" x14ac:dyDescent="0.25">
      <c r="A16" s="15" t="s">
        <v>28</v>
      </c>
      <c r="B16" s="15"/>
      <c r="C16" s="59">
        <f>C15/9*3</f>
        <v>0</v>
      </c>
      <c r="D16" s="233"/>
      <c r="E16" s="55">
        <v>3</v>
      </c>
      <c r="F16" s="56">
        <f t="shared" si="0"/>
        <v>0</v>
      </c>
      <c r="G16" s="57">
        <f t="shared" si="1"/>
        <v>0</v>
      </c>
      <c r="H16" s="58">
        <f>(($C16/3)*E16)*F16*(1+$B$8)</f>
        <v>0</v>
      </c>
      <c r="I16" s="261"/>
      <c r="J16" s="233"/>
      <c r="K16" s="55">
        <v>3</v>
      </c>
      <c r="L16" s="56">
        <f t="shared" si="7"/>
        <v>0</v>
      </c>
      <c r="M16" s="57">
        <f t="shared" si="2"/>
        <v>0</v>
      </c>
      <c r="N16" s="58">
        <f>((C16/3)*K16)*L16*(1+$B$8)*(1+$C$8)</f>
        <v>0</v>
      </c>
      <c r="O16" s="261"/>
      <c r="P16" s="233"/>
      <c r="Q16" s="55">
        <v>3</v>
      </c>
      <c r="R16" s="56">
        <f t="shared" si="8"/>
        <v>0</v>
      </c>
      <c r="S16" s="57">
        <f t="shared" si="3"/>
        <v>0</v>
      </c>
      <c r="T16" s="58">
        <f>((C16/3)*Q16)*R16*(1+$B$8)*(1+$C$8)*(1+$D$8)</f>
        <v>0</v>
      </c>
      <c r="U16" s="261"/>
      <c r="V16" s="233"/>
      <c r="W16" s="55">
        <v>3</v>
      </c>
      <c r="X16" s="56">
        <f t="shared" si="9"/>
        <v>0</v>
      </c>
      <c r="Y16" s="57">
        <f t="shared" si="4"/>
        <v>0</v>
      </c>
      <c r="Z16" s="58">
        <f>((C16/3)*W16)*X16*(1+$B$8)*(1+$C$8)*(1+$D$8)*(1+$E$8)</f>
        <v>0</v>
      </c>
      <c r="AA16" s="261"/>
      <c r="AB16" s="233"/>
      <c r="AC16" s="55">
        <v>3</v>
      </c>
      <c r="AD16" s="56">
        <f t="shared" si="10"/>
        <v>0</v>
      </c>
      <c r="AE16" s="57">
        <f t="shared" si="5"/>
        <v>0</v>
      </c>
      <c r="AF16" s="58">
        <f>((C16/3)*AC16)*AD16*(1+$B$8)*(1+$C$8)*(1+$D$8)*(1+$E$8)*(1+$F$8)</f>
        <v>0</v>
      </c>
      <c r="AG16" s="211"/>
      <c r="AH16" s="221">
        <f t="shared" si="6"/>
        <v>0</v>
      </c>
      <c r="AI16" s="221">
        <f t="shared" si="6"/>
        <v>0</v>
      </c>
      <c r="AL16" s="28"/>
    </row>
    <row r="17" spans="1:41" ht="13.8" x14ac:dyDescent="0.25">
      <c r="A17" s="15" t="s">
        <v>27</v>
      </c>
      <c r="B17" s="15"/>
      <c r="C17" s="231">
        <v>0</v>
      </c>
      <c r="D17" s="233"/>
      <c r="E17" s="55">
        <v>9</v>
      </c>
      <c r="F17" s="56">
        <f t="shared" si="0"/>
        <v>0</v>
      </c>
      <c r="G17" s="57">
        <f t="shared" si="1"/>
        <v>0</v>
      </c>
      <c r="H17" s="58">
        <f>(($C17/9)*E17)*F17*(1+$B$8)</f>
        <v>0</v>
      </c>
      <c r="I17" s="261"/>
      <c r="J17" s="233"/>
      <c r="K17" s="55">
        <v>9</v>
      </c>
      <c r="L17" s="56">
        <f t="shared" si="7"/>
        <v>0</v>
      </c>
      <c r="M17" s="57">
        <f t="shared" si="2"/>
        <v>0</v>
      </c>
      <c r="N17" s="58">
        <f>((C17/9)*K17)*L17*(1+$B$8)*(1+$C$8)</f>
        <v>0</v>
      </c>
      <c r="O17" s="261"/>
      <c r="P17" s="233"/>
      <c r="Q17" s="55">
        <v>9</v>
      </c>
      <c r="R17" s="56">
        <f t="shared" si="8"/>
        <v>0</v>
      </c>
      <c r="S17" s="57">
        <f t="shared" si="3"/>
        <v>0</v>
      </c>
      <c r="T17" s="58">
        <f>((C17/9)*Q17)*R17*(1+$B$8)*(1+$C$8)*(1+$D$8)</f>
        <v>0</v>
      </c>
      <c r="U17" s="261"/>
      <c r="V17" s="233"/>
      <c r="W17" s="55">
        <v>9</v>
      </c>
      <c r="X17" s="56">
        <f t="shared" si="9"/>
        <v>0</v>
      </c>
      <c r="Y17" s="57">
        <f t="shared" si="4"/>
        <v>0</v>
      </c>
      <c r="Z17" s="58">
        <f>((C17/9)*W17)*X17*(1+$B$8)*(1+$C$8)*(1+$D$8)*(1+$E$8)</f>
        <v>0</v>
      </c>
      <c r="AA17" s="261"/>
      <c r="AB17" s="233"/>
      <c r="AC17" s="55">
        <v>9</v>
      </c>
      <c r="AD17" s="56">
        <f t="shared" si="10"/>
        <v>0</v>
      </c>
      <c r="AE17" s="57">
        <f t="shared" si="5"/>
        <v>0</v>
      </c>
      <c r="AF17" s="58">
        <f>((C17/9)*AC17)*AD17*(1+$B$8)*(1+$C$8)*(1+$D$8)*(1+$E$8)*(1+$F$8)</f>
        <v>0</v>
      </c>
      <c r="AG17" s="211"/>
      <c r="AH17" s="221">
        <f t="shared" si="6"/>
        <v>0</v>
      </c>
      <c r="AI17" s="221">
        <f t="shared" si="6"/>
        <v>0</v>
      </c>
      <c r="AL17" s="28"/>
    </row>
    <row r="18" spans="1:41" ht="13.8" x14ac:dyDescent="0.25">
      <c r="A18" s="15" t="s">
        <v>28</v>
      </c>
      <c r="B18" s="15"/>
      <c r="C18" s="59">
        <f>C17/9*3</f>
        <v>0</v>
      </c>
      <c r="D18" s="233"/>
      <c r="E18" s="55">
        <v>3</v>
      </c>
      <c r="F18" s="56">
        <f t="shared" si="0"/>
        <v>0</v>
      </c>
      <c r="G18" s="57">
        <f t="shared" si="1"/>
        <v>0</v>
      </c>
      <c r="H18" s="58">
        <f>(($C18/3)*E18)*F18*(1+$B$8)</f>
        <v>0</v>
      </c>
      <c r="I18" s="261"/>
      <c r="J18" s="233"/>
      <c r="K18" s="55">
        <v>3</v>
      </c>
      <c r="L18" s="56">
        <f t="shared" si="7"/>
        <v>0</v>
      </c>
      <c r="M18" s="57">
        <f t="shared" si="2"/>
        <v>0</v>
      </c>
      <c r="N18" s="58">
        <f>((C18/3)*K18)*L18*(1+$B$8)*(1+$C$8)</f>
        <v>0</v>
      </c>
      <c r="O18" s="261"/>
      <c r="P18" s="233"/>
      <c r="Q18" s="55">
        <v>3</v>
      </c>
      <c r="R18" s="56">
        <f t="shared" si="8"/>
        <v>0</v>
      </c>
      <c r="S18" s="57">
        <f t="shared" si="3"/>
        <v>0</v>
      </c>
      <c r="T18" s="58">
        <f>((C18/3)*Q18)*R18*(1+$B$8)*(1+$C$8)*(1+$D$8)</f>
        <v>0</v>
      </c>
      <c r="U18" s="261"/>
      <c r="V18" s="233"/>
      <c r="W18" s="55">
        <v>3</v>
      </c>
      <c r="X18" s="56">
        <f t="shared" si="9"/>
        <v>0</v>
      </c>
      <c r="Y18" s="57">
        <f t="shared" si="4"/>
        <v>0</v>
      </c>
      <c r="Z18" s="58">
        <f>((C18/3)*W18)*X18*(1+$B$8)*(1+$C$8)*(1+$D$8)*(1+$E$8)</f>
        <v>0</v>
      </c>
      <c r="AA18" s="261"/>
      <c r="AB18" s="233"/>
      <c r="AC18" s="55">
        <v>3</v>
      </c>
      <c r="AD18" s="56">
        <f t="shared" si="10"/>
        <v>0</v>
      </c>
      <c r="AE18" s="57">
        <f t="shared" si="5"/>
        <v>0</v>
      </c>
      <c r="AF18" s="58">
        <f>((C18/3)*AC18)*AD18*(1+$B$8)*(1+$C$8)*(1+$D$8)*(1+$E$8)*(1+$F$8)</f>
        <v>0</v>
      </c>
      <c r="AG18" s="211"/>
      <c r="AH18" s="221">
        <f t="shared" si="6"/>
        <v>0</v>
      </c>
      <c r="AI18" s="221">
        <f t="shared" si="6"/>
        <v>0</v>
      </c>
      <c r="AL18" s="28"/>
    </row>
    <row r="19" spans="1:41" ht="13.8" x14ac:dyDescent="0.25">
      <c r="A19" s="15" t="s">
        <v>27</v>
      </c>
      <c r="B19" s="15"/>
      <c r="C19" s="231">
        <v>0</v>
      </c>
      <c r="D19" s="233"/>
      <c r="E19" s="55">
        <v>9</v>
      </c>
      <c r="F19" s="56">
        <f t="shared" si="0"/>
        <v>0</v>
      </c>
      <c r="G19" s="57">
        <f t="shared" si="1"/>
        <v>0</v>
      </c>
      <c r="H19" s="58">
        <f>(($C19/9)*E19)*F19*(1+$B$8)</f>
        <v>0</v>
      </c>
      <c r="I19" s="261"/>
      <c r="J19" s="233"/>
      <c r="K19" s="55">
        <v>9</v>
      </c>
      <c r="L19" s="56">
        <f t="shared" si="7"/>
        <v>0</v>
      </c>
      <c r="M19" s="57">
        <f t="shared" si="2"/>
        <v>0</v>
      </c>
      <c r="N19" s="58">
        <f>((C19/9)*K19)*L19*(1+$B$8)*(1+$C$8)</f>
        <v>0</v>
      </c>
      <c r="O19" s="261"/>
      <c r="P19" s="233"/>
      <c r="Q19" s="55">
        <v>9</v>
      </c>
      <c r="R19" s="56">
        <f t="shared" si="8"/>
        <v>0</v>
      </c>
      <c r="S19" s="57">
        <f t="shared" si="3"/>
        <v>0</v>
      </c>
      <c r="T19" s="58">
        <f>((C19/9)*Q19)*R19*(1+$B$8)*(1+$C$8)*(1+$D$8)</f>
        <v>0</v>
      </c>
      <c r="U19" s="261"/>
      <c r="V19" s="233"/>
      <c r="W19" s="55">
        <v>9</v>
      </c>
      <c r="X19" s="56">
        <f t="shared" si="9"/>
        <v>0</v>
      </c>
      <c r="Y19" s="57">
        <f t="shared" si="4"/>
        <v>0</v>
      </c>
      <c r="Z19" s="58">
        <f>((C19/9)*W19)*X19*(1+$B$8)*(1+$C$8)*(1+$D$8)*(1+$E$8)</f>
        <v>0</v>
      </c>
      <c r="AA19" s="261"/>
      <c r="AB19" s="233"/>
      <c r="AC19" s="55">
        <v>9</v>
      </c>
      <c r="AD19" s="56">
        <f t="shared" si="10"/>
        <v>0</v>
      </c>
      <c r="AE19" s="57">
        <f t="shared" si="5"/>
        <v>0</v>
      </c>
      <c r="AF19" s="58">
        <f>((C19/9)*AC19)*AD19*(1+$B$8)*(1+$C$8)*(1+$D$8)*(1+$E$8)*(1+$F$8)</f>
        <v>0</v>
      </c>
      <c r="AG19" s="211"/>
      <c r="AH19" s="221">
        <f t="shared" si="6"/>
        <v>0</v>
      </c>
      <c r="AI19" s="221">
        <f t="shared" si="6"/>
        <v>0</v>
      </c>
      <c r="AL19" s="28"/>
    </row>
    <row r="20" spans="1:41" ht="13.8" x14ac:dyDescent="0.25">
      <c r="A20" s="15" t="s">
        <v>28</v>
      </c>
      <c r="B20" s="15"/>
      <c r="C20" s="59">
        <f>C19/9*3</f>
        <v>0</v>
      </c>
      <c r="D20" s="233"/>
      <c r="E20" s="55">
        <v>3</v>
      </c>
      <c r="F20" s="56">
        <f t="shared" si="0"/>
        <v>0</v>
      </c>
      <c r="G20" s="57">
        <f t="shared" si="1"/>
        <v>0</v>
      </c>
      <c r="H20" s="58">
        <f>(($C20/3)*E20)*F20*(1+$B$8)</f>
        <v>0</v>
      </c>
      <c r="I20" s="261"/>
      <c r="J20" s="233"/>
      <c r="K20" s="55">
        <v>3</v>
      </c>
      <c r="L20" s="56">
        <f t="shared" si="7"/>
        <v>0</v>
      </c>
      <c r="M20" s="57">
        <f t="shared" si="2"/>
        <v>0</v>
      </c>
      <c r="N20" s="58">
        <f>((C20/3)*K20)*L20*(1+$B$8)*(1+$C$8)</f>
        <v>0</v>
      </c>
      <c r="O20" s="261"/>
      <c r="P20" s="233"/>
      <c r="Q20" s="55">
        <v>3</v>
      </c>
      <c r="R20" s="56">
        <f t="shared" si="8"/>
        <v>0</v>
      </c>
      <c r="S20" s="57">
        <f t="shared" si="3"/>
        <v>0</v>
      </c>
      <c r="T20" s="58">
        <f>((C20/3)*Q20)*R20*(1+$B$8)*(1+$C$8)*(1+$D$8)</f>
        <v>0</v>
      </c>
      <c r="U20" s="261"/>
      <c r="V20" s="233"/>
      <c r="W20" s="55">
        <v>3</v>
      </c>
      <c r="X20" s="56">
        <f t="shared" si="9"/>
        <v>0</v>
      </c>
      <c r="Y20" s="57">
        <f t="shared" si="4"/>
        <v>0</v>
      </c>
      <c r="Z20" s="58">
        <f>((C20/3)*W20)*X20*(1+$B$8)*(1+$C$8)*(1+$D$8)*(1+$E$8)</f>
        <v>0</v>
      </c>
      <c r="AA20" s="261"/>
      <c r="AB20" s="233"/>
      <c r="AC20" s="55">
        <v>3</v>
      </c>
      <c r="AD20" s="56">
        <f t="shared" si="10"/>
        <v>0</v>
      </c>
      <c r="AE20" s="57">
        <f t="shared" si="5"/>
        <v>0</v>
      </c>
      <c r="AF20" s="58">
        <f>((C20/3)*AC20)*AD20*(1+$B$8)*(1+$C$8)*(1+$D$8)*(1+$E$8)*(1+$F$8)</f>
        <v>0</v>
      </c>
      <c r="AG20" s="211"/>
      <c r="AH20" s="221">
        <f t="shared" si="6"/>
        <v>0</v>
      </c>
      <c r="AI20" s="221">
        <f t="shared" si="6"/>
        <v>0</v>
      </c>
      <c r="AL20" s="28"/>
    </row>
    <row r="21" spans="1:41" ht="13.8" x14ac:dyDescent="0.25">
      <c r="A21" s="15" t="s">
        <v>27</v>
      </c>
      <c r="B21" s="15"/>
      <c r="C21" s="231">
        <v>0</v>
      </c>
      <c r="D21" s="233"/>
      <c r="E21" s="55">
        <v>9</v>
      </c>
      <c r="F21" s="56">
        <f t="shared" si="0"/>
        <v>0</v>
      </c>
      <c r="G21" s="57">
        <f t="shared" si="1"/>
        <v>0</v>
      </c>
      <c r="H21" s="58">
        <f>(($C21/9)*E21)*F21*(1+$B$8)</f>
        <v>0</v>
      </c>
      <c r="I21" s="261"/>
      <c r="J21" s="233"/>
      <c r="K21" s="55">
        <v>9</v>
      </c>
      <c r="L21" s="56">
        <f t="shared" si="7"/>
        <v>0</v>
      </c>
      <c r="M21" s="57">
        <f t="shared" si="2"/>
        <v>0</v>
      </c>
      <c r="N21" s="58">
        <f>((C21/9)*K21)*L21*(1+$B$8)*(1+$C$8)</f>
        <v>0</v>
      </c>
      <c r="O21" s="261"/>
      <c r="P21" s="233"/>
      <c r="Q21" s="55">
        <v>9</v>
      </c>
      <c r="R21" s="56">
        <f t="shared" si="8"/>
        <v>0</v>
      </c>
      <c r="S21" s="57">
        <f t="shared" si="3"/>
        <v>0</v>
      </c>
      <c r="T21" s="58">
        <f>((C21/9)*Q21)*R21*(1+$B$8)*(1+$C$8)*(1+$D$8)</f>
        <v>0</v>
      </c>
      <c r="U21" s="261"/>
      <c r="V21" s="233"/>
      <c r="W21" s="55">
        <v>9</v>
      </c>
      <c r="X21" s="56">
        <f t="shared" si="9"/>
        <v>0</v>
      </c>
      <c r="Y21" s="57">
        <f t="shared" si="4"/>
        <v>0</v>
      </c>
      <c r="Z21" s="58">
        <f>((C21/9)*W21)*X21*(1+$B$8)*(1+$C$8)*(1+$D$8)*(1+$E$8)</f>
        <v>0</v>
      </c>
      <c r="AA21" s="261"/>
      <c r="AB21" s="233"/>
      <c r="AC21" s="55">
        <v>9</v>
      </c>
      <c r="AD21" s="56">
        <f t="shared" si="10"/>
        <v>0</v>
      </c>
      <c r="AE21" s="57">
        <f t="shared" si="5"/>
        <v>0</v>
      </c>
      <c r="AF21" s="58">
        <f>((C21/9)*AC21)*AD21*(1+$B$8)*(1+$C$8)*(1+$D$8)*(1+$E$8)*(1+$F$8)</f>
        <v>0</v>
      </c>
      <c r="AG21" s="211"/>
      <c r="AH21" s="221">
        <f t="shared" si="6"/>
        <v>0</v>
      </c>
      <c r="AI21" s="221">
        <f t="shared" si="6"/>
        <v>0</v>
      </c>
      <c r="AL21" s="28"/>
    </row>
    <row r="22" spans="1:41" ht="13.8" x14ac:dyDescent="0.25">
      <c r="A22" s="15" t="s">
        <v>28</v>
      </c>
      <c r="B22" s="15"/>
      <c r="C22" s="59">
        <f>C21/9*3</f>
        <v>0</v>
      </c>
      <c r="D22" s="233"/>
      <c r="E22" s="55">
        <v>3</v>
      </c>
      <c r="F22" s="56">
        <f t="shared" si="0"/>
        <v>0</v>
      </c>
      <c r="G22" s="57">
        <f t="shared" si="1"/>
        <v>0</v>
      </c>
      <c r="H22" s="58">
        <f>(($C22/3)*E22)*F22*(1+$B$8)</f>
        <v>0</v>
      </c>
      <c r="I22" s="261"/>
      <c r="J22" s="233"/>
      <c r="K22" s="55">
        <v>3</v>
      </c>
      <c r="L22" s="56">
        <f t="shared" si="7"/>
        <v>0</v>
      </c>
      <c r="M22" s="57">
        <f t="shared" si="2"/>
        <v>0</v>
      </c>
      <c r="N22" s="58">
        <f>((C22/3)*K22)*L22*(1+$B$8)*(1+$C$8)</f>
        <v>0</v>
      </c>
      <c r="O22" s="261"/>
      <c r="P22" s="233"/>
      <c r="Q22" s="55">
        <v>3</v>
      </c>
      <c r="R22" s="56">
        <f t="shared" si="8"/>
        <v>0</v>
      </c>
      <c r="S22" s="57">
        <f t="shared" si="3"/>
        <v>0</v>
      </c>
      <c r="T22" s="58">
        <f>((C22/3)*Q22)*R22*(1+$B$8)*(1+$C$8)*(1+$D$8)</f>
        <v>0</v>
      </c>
      <c r="U22" s="261"/>
      <c r="V22" s="233"/>
      <c r="W22" s="55">
        <v>3</v>
      </c>
      <c r="X22" s="56">
        <f t="shared" si="9"/>
        <v>0</v>
      </c>
      <c r="Y22" s="57">
        <f t="shared" si="4"/>
        <v>0</v>
      </c>
      <c r="Z22" s="58">
        <f>((C22/3)*W22)*X22*(1+$B$8)*(1+$C$8)*(1+$D$8)*(1+$E$8)</f>
        <v>0</v>
      </c>
      <c r="AA22" s="261"/>
      <c r="AB22" s="233"/>
      <c r="AC22" s="55">
        <v>3</v>
      </c>
      <c r="AD22" s="56">
        <f t="shared" si="10"/>
        <v>0</v>
      </c>
      <c r="AE22" s="57">
        <f t="shared" si="5"/>
        <v>0</v>
      </c>
      <c r="AF22" s="58">
        <f>((C22/3)*AC22)*AD22*(1+$B$8)*(1+$C$8)*(1+$D$8)*(1+$E$8)*(1+$F$8)</f>
        <v>0</v>
      </c>
      <c r="AG22" s="211"/>
      <c r="AH22" s="221">
        <f t="shared" si="6"/>
        <v>0</v>
      </c>
      <c r="AI22" s="221">
        <f t="shared" si="6"/>
        <v>0</v>
      </c>
      <c r="AL22" s="28"/>
    </row>
    <row r="23" spans="1:41" ht="13.8" x14ac:dyDescent="0.25">
      <c r="A23" s="15" t="s">
        <v>29</v>
      </c>
      <c r="B23" s="15"/>
      <c r="C23" s="231">
        <v>0</v>
      </c>
      <c r="D23" s="233"/>
      <c r="E23" s="55">
        <v>12</v>
      </c>
      <c r="F23" s="56">
        <f t="shared" ref="F23:F24" si="11">D23/E23</f>
        <v>0</v>
      </c>
      <c r="G23" s="57">
        <f t="shared" ref="G23:G24" si="12">173.33*D23</f>
        <v>0</v>
      </c>
      <c r="H23" s="58">
        <f>(($C23/12)*E23)*F23*(1+$B$8)</f>
        <v>0</v>
      </c>
      <c r="I23" s="261"/>
      <c r="J23" s="233"/>
      <c r="K23" s="55">
        <v>12</v>
      </c>
      <c r="L23" s="56">
        <f t="shared" ref="L23:L24" si="13">J23/K23</f>
        <v>0</v>
      </c>
      <c r="M23" s="57">
        <f t="shared" ref="M23:M24" si="14">173.33*J23</f>
        <v>0</v>
      </c>
      <c r="N23" s="58">
        <f>((C23/12)*K23)*L23*(1+$B$8)*(1+$C$8)</f>
        <v>0</v>
      </c>
      <c r="O23" s="261"/>
      <c r="P23" s="233"/>
      <c r="Q23" s="55">
        <v>12</v>
      </c>
      <c r="R23" s="56">
        <f t="shared" ref="R23:R24" si="15">P23/Q23</f>
        <v>0</v>
      </c>
      <c r="S23" s="57">
        <f t="shared" ref="S23:S24" si="16">173.33*P23</f>
        <v>0</v>
      </c>
      <c r="T23" s="58">
        <f>((C23/12)*Q23)*R23*(1+$B$8)*(1+$C$8)*(1+$D$8)</f>
        <v>0</v>
      </c>
      <c r="U23" s="261"/>
      <c r="V23" s="233"/>
      <c r="W23" s="55">
        <v>12</v>
      </c>
      <c r="X23" s="56">
        <f t="shared" ref="X23:X24" si="17">V23/W23</f>
        <v>0</v>
      </c>
      <c r="Y23" s="57">
        <f t="shared" ref="Y23:Y24" si="18">173.33*V23</f>
        <v>0</v>
      </c>
      <c r="Z23" s="58">
        <f>((C23/12)*W23)*X23*(1+$B$8)*(1+$C$8)*(1+$D$8)*(1+$E$8)</f>
        <v>0</v>
      </c>
      <c r="AA23" s="261"/>
      <c r="AB23" s="233"/>
      <c r="AC23" s="55">
        <v>12</v>
      </c>
      <c r="AD23" s="56">
        <f t="shared" ref="AD23:AD24" si="19">AB23/AC23</f>
        <v>0</v>
      </c>
      <c r="AE23" s="57">
        <f t="shared" ref="AE23:AE24" si="20">173.33*AB23</f>
        <v>0</v>
      </c>
      <c r="AF23" s="58">
        <f>((C23/12)*AC23)*AD23*(1+$B$8)*(1+$C$8)*(1+$D$8)*(1+$E$8)*(1+$F$8)</f>
        <v>0</v>
      </c>
      <c r="AG23" s="211"/>
      <c r="AH23" s="221">
        <f t="shared" ref="AH23:AI24" si="21">SUM(H23+N23+T23+Z23+AF23)</f>
        <v>0</v>
      </c>
      <c r="AI23" s="221">
        <f t="shared" si="21"/>
        <v>0</v>
      </c>
      <c r="AL23" s="28"/>
    </row>
    <row r="24" spans="1:41" ht="13.8" x14ac:dyDescent="0.25">
      <c r="A24" s="15" t="s">
        <v>29</v>
      </c>
      <c r="B24" s="15"/>
      <c r="C24" s="59">
        <v>0</v>
      </c>
      <c r="D24" s="233"/>
      <c r="E24" s="55">
        <v>12</v>
      </c>
      <c r="F24" s="56">
        <f t="shared" si="11"/>
        <v>0</v>
      </c>
      <c r="G24" s="57">
        <f t="shared" si="12"/>
        <v>0</v>
      </c>
      <c r="H24" s="58">
        <f>(($C24/12)*E24)*F24*(1+$B$8)</f>
        <v>0</v>
      </c>
      <c r="I24" s="261"/>
      <c r="J24" s="233"/>
      <c r="K24" s="55">
        <v>12</v>
      </c>
      <c r="L24" s="56">
        <f t="shared" si="13"/>
        <v>0</v>
      </c>
      <c r="M24" s="57">
        <f t="shared" si="14"/>
        <v>0</v>
      </c>
      <c r="N24" s="58">
        <f>((C24/12)*K24)*L24*(1+$B$8)*(1+$C$8)</f>
        <v>0</v>
      </c>
      <c r="O24" s="261"/>
      <c r="P24" s="233"/>
      <c r="Q24" s="55">
        <v>12</v>
      </c>
      <c r="R24" s="56">
        <f t="shared" si="15"/>
        <v>0</v>
      </c>
      <c r="S24" s="57">
        <f t="shared" si="16"/>
        <v>0</v>
      </c>
      <c r="T24" s="58">
        <f>((C24/12)*Q24)*R24*(1+$B$8)*(1+$C$8)*(1+$D$8)</f>
        <v>0</v>
      </c>
      <c r="U24" s="261"/>
      <c r="V24" s="233"/>
      <c r="W24" s="55">
        <v>12</v>
      </c>
      <c r="X24" s="56">
        <f t="shared" si="17"/>
        <v>0</v>
      </c>
      <c r="Y24" s="57">
        <f t="shared" si="18"/>
        <v>0</v>
      </c>
      <c r="Z24" s="58">
        <f>((C24/12)*W24)*X24*(1+$B$8)*(1+$C$8)*(1+$D$8)*(1+$E$8)</f>
        <v>0</v>
      </c>
      <c r="AA24" s="261"/>
      <c r="AB24" s="233"/>
      <c r="AC24" s="55">
        <v>12</v>
      </c>
      <c r="AD24" s="56">
        <f t="shared" si="19"/>
        <v>0</v>
      </c>
      <c r="AE24" s="57">
        <f t="shared" si="20"/>
        <v>0</v>
      </c>
      <c r="AF24" s="58">
        <f>((C24/12)*AC24)*AD24*(1+$B$8)*(1+$C$8)*(1+$D$8)*(1+$E$8)*(1+$F$8)</f>
        <v>0</v>
      </c>
      <c r="AG24" s="211"/>
      <c r="AH24" s="221">
        <f t="shared" si="21"/>
        <v>0</v>
      </c>
      <c r="AI24" s="221">
        <f t="shared" si="21"/>
        <v>0</v>
      </c>
      <c r="AL24" s="28"/>
    </row>
    <row r="25" spans="1:41" ht="13.8" x14ac:dyDescent="0.25">
      <c r="A25" s="15" t="s">
        <v>30</v>
      </c>
      <c r="B25" s="15"/>
      <c r="C25" s="231">
        <v>0</v>
      </c>
      <c r="D25" s="233"/>
      <c r="E25" s="55">
        <v>9</v>
      </c>
      <c r="F25" s="56">
        <f t="shared" si="0"/>
        <v>0</v>
      </c>
      <c r="G25" s="57">
        <f t="shared" si="1"/>
        <v>0</v>
      </c>
      <c r="H25" s="58">
        <f>(($C25/9)*E25)*F25*(1+$B$8)</f>
        <v>0</v>
      </c>
      <c r="I25" s="261"/>
      <c r="J25" s="233"/>
      <c r="K25" s="55">
        <v>9</v>
      </c>
      <c r="L25" s="56">
        <f t="shared" si="7"/>
        <v>0</v>
      </c>
      <c r="M25" s="57">
        <f t="shared" si="2"/>
        <v>0</v>
      </c>
      <c r="N25" s="58">
        <f>((C25/9)*K25)*L25*(1+$B$8)*(1+$C$8)</f>
        <v>0</v>
      </c>
      <c r="O25" s="261"/>
      <c r="P25" s="233"/>
      <c r="Q25" s="55">
        <v>9</v>
      </c>
      <c r="R25" s="56">
        <f t="shared" si="8"/>
        <v>0</v>
      </c>
      <c r="S25" s="57">
        <f t="shared" si="3"/>
        <v>0</v>
      </c>
      <c r="T25" s="58">
        <f>((C25/9)*Q25)*R25*(1+$B$8)*(1+$C$8)*(1+$D$8)</f>
        <v>0</v>
      </c>
      <c r="U25" s="261"/>
      <c r="V25" s="233"/>
      <c r="W25" s="55">
        <v>9</v>
      </c>
      <c r="X25" s="56">
        <f t="shared" si="9"/>
        <v>0</v>
      </c>
      <c r="Y25" s="57">
        <f t="shared" si="4"/>
        <v>0</v>
      </c>
      <c r="Z25" s="58">
        <f>((C25/9)*W25)*X25*(1+$B$8)*(1+$C$8)*(1+$D$8)*(1+$E$8)</f>
        <v>0</v>
      </c>
      <c r="AA25" s="261"/>
      <c r="AB25" s="233"/>
      <c r="AC25" s="55">
        <v>9</v>
      </c>
      <c r="AD25" s="56">
        <f t="shared" si="10"/>
        <v>0</v>
      </c>
      <c r="AE25" s="57">
        <f t="shared" si="5"/>
        <v>0</v>
      </c>
      <c r="AF25" s="58">
        <f>((C25/9)*AC25)*AD25*(1+$B$8)*(1+$C$8)*(1+$D$8)*(1+$E$8)*(1+$F$8)</f>
        <v>0</v>
      </c>
      <c r="AG25" s="211"/>
      <c r="AH25" s="221">
        <f t="shared" si="6"/>
        <v>0</v>
      </c>
      <c r="AI25" s="221">
        <f t="shared" si="6"/>
        <v>0</v>
      </c>
      <c r="AL25" s="28"/>
    </row>
    <row r="26" spans="1:41" ht="13.8" x14ac:dyDescent="0.25">
      <c r="A26" s="199" t="s">
        <v>31</v>
      </c>
      <c r="B26" s="199"/>
      <c r="C26" s="18">
        <f>C25/9*3</f>
        <v>0</v>
      </c>
      <c r="D26" s="234"/>
      <c r="E26" s="200">
        <v>3</v>
      </c>
      <c r="F26" s="56">
        <f t="shared" si="0"/>
        <v>0</v>
      </c>
      <c r="G26" s="57">
        <f t="shared" si="1"/>
        <v>0</v>
      </c>
      <c r="H26" s="58">
        <f>(($C26/3)*E26)*F26*(1+$B$8)</f>
        <v>0</v>
      </c>
      <c r="I26" s="261"/>
      <c r="J26" s="234"/>
      <c r="K26" s="200">
        <v>3</v>
      </c>
      <c r="L26" s="56">
        <f t="shared" si="7"/>
        <v>0</v>
      </c>
      <c r="M26" s="57">
        <f t="shared" si="2"/>
        <v>0</v>
      </c>
      <c r="N26" s="58">
        <f>((C26/3)*K26)*L26*(1+$B$8)*(1+$C$8)</f>
        <v>0</v>
      </c>
      <c r="O26" s="261"/>
      <c r="P26" s="234"/>
      <c r="Q26" s="200">
        <v>3</v>
      </c>
      <c r="R26" s="56">
        <f t="shared" si="8"/>
        <v>0</v>
      </c>
      <c r="S26" s="57">
        <f t="shared" si="3"/>
        <v>0</v>
      </c>
      <c r="T26" s="58">
        <f>((C26/3)*Q26)*R26*(1+$B$8)*(1+$C$8)*(1+$D$8)</f>
        <v>0</v>
      </c>
      <c r="U26" s="261"/>
      <c r="V26" s="234"/>
      <c r="W26" s="200">
        <v>3</v>
      </c>
      <c r="X26" s="56">
        <f t="shared" si="9"/>
        <v>0</v>
      </c>
      <c r="Y26" s="57">
        <f t="shared" si="4"/>
        <v>0</v>
      </c>
      <c r="Z26" s="58">
        <f>((C26/3)*W26)*X26*(1+$B$8)*(1+$C$8)*(1+$D$8)*(1+$E$8)</f>
        <v>0</v>
      </c>
      <c r="AA26" s="261"/>
      <c r="AB26" s="234"/>
      <c r="AC26" s="200">
        <v>3</v>
      </c>
      <c r="AD26" s="56">
        <f t="shared" si="10"/>
        <v>0</v>
      </c>
      <c r="AE26" s="57">
        <f t="shared" si="5"/>
        <v>0</v>
      </c>
      <c r="AF26" s="58">
        <f>((C26/3)*AC26)*AD26*(1+$B$8)*(1+$C$8)*(1+$D$8)*(1+$E$8)*(1+$F$8)</f>
        <v>0</v>
      </c>
      <c r="AG26" s="211"/>
      <c r="AH26" s="221">
        <f t="shared" si="6"/>
        <v>0</v>
      </c>
      <c r="AI26" s="221">
        <f t="shared" si="6"/>
        <v>0</v>
      </c>
      <c r="AL26" s="28"/>
    </row>
    <row r="27" spans="1:41" ht="14.4" x14ac:dyDescent="0.3">
      <c r="A27" s="201" t="s">
        <v>32</v>
      </c>
      <c r="B27" s="201"/>
      <c r="C27" s="201"/>
      <c r="D27" s="64"/>
      <c r="E27" s="65"/>
      <c r="F27" s="65"/>
      <c r="G27" s="66"/>
      <c r="H27" s="62">
        <f>SUM(H13:H26)</f>
        <v>0</v>
      </c>
      <c r="I27" s="232">
        <f>SUM(I13:I26)</f>
        <v>0</v>
      </c>
      <c r="J27" s="63"/>
      <c r="K27" s="64"/>
      <c r="L27" s="65"/>
      <c r="M27" s="66"/>
      <c r="N27" s="62">
        <f>SUM(N13:N26)</f>
        <v>0</v>
      </c>
      <c r="O27" s="232">
        <f>SUM(O13:O26)</f>
        <v>0</v>
      </c>
      <c r="P27" s="63"/>
      <c r="Q27" s="64"/>
      <c r="R27" s="65"/>
      <c r="S27" s="66"/>
      <c r="T27" s="62">
        <f>SUM(T13:T26)</f>
        <v>0</v>
      </c>
      <c r="U27" s="232">
        <f>SUM(U13:U26)</f>
        <v>0</v>
      </c>
      <c r="V27" s="67"/>
      <c r="W27" s="64"/>
      <c r="X27" s="65"/>
      <c r="Y27" s="66"/>
      <c r="Z27" s="62">
        <f>SUM(Z13:Z26)</f>
        <v>0</v>
      </c>
      <c r="AA27" s="232">
        <f>SUM(AA13:AA26)</f>
        <v>0</v>
      </c>
      <c r="AB27" s="63"/>
      <c r="AC27" s="64"/>
      <c r="AD27" s="65"/>
      <c r="AE27" s="66"/>
      <c r="AF27" s="62">
        <f>SUM(AF13:AF26)</f>
        <v>0</v>
      </c>
      <c r="AG27" s="178">
        <f>SUM(AG13:AG26)</f>
        <v>0</v>
      </c>
      <c r="AH27" s="222">
        <f>SUM(H27+N27+T27+Z27+AF27)</f>
        <v>0</v>
      </c>
      <c r="AI27" s="212">
        <f>SUM(I27+O27+U27+AA27+AG27)</f>
        <v>0</v>
      </c>
      <c r="AL27" s="28"/>
    </row>
    <row r="28" spans="1:41" ht="13.8" x14ac:dyDescent="0.25">
      <c r="A28" s="15"/>
      <c r="B28" s="15"/>
      <c r="C28" s="15"/>
      <c r="D28" s="59"/>
      <c r="E28" s="16"/>
      <c r="F28" s="68"/>
      <c r="G28" s="68"/>
      <c r="H28" s="52"/>
      <c r="I28" s="262"/>
      <c r="J28" s="18"/>
      <c r="K28" s="18"/>
      <c r="L28" s="37"/>
      <c r="M28" s="68"/>
      <c r="N28" s="52"/>
      <c r="O28" s="262"/>
      <c r="P28" s="18"/>
      <c r="Q28" s="18"/>
      <c r="R28" s="37"/>
      <c r="S28" s="68"/>
      <c r="T28" s="52"/>
      <c r="U28" s="262"/>
      <c r="V28" s="18"/>
      <c r="W28" s="18"/>
      <c r="X28" s="37"/>
      <c r="Y28" s="68"/>
      <c r="Z28" s="52"/>
      <c r="AA28" s="262"/>
      <c r="AB28" s="18"/>
      <c r="AC28" s="18"/>
      <c r="AD28" s="37"/>
      <c r="AE28" s="68"/>
      <c r="AF28" s="52"/>
      <c r="AG28" s="174"/>
      <c r="AH28" s="221"/>
      <c r="AI28" s="174"/>
      <c r="AL28" s="237" t="s">
        <v>33</v>
      </c>
      <c r="AO28" s="70"/>
    </row>
    <row r="29" spans="1:41" ht="15" customHeight="1" x14ac:dyDescent="0.25">
      <c r="A29" s="27" t="s">
        <v>12</v>
      </c>
      <c r="B29" s="41" t="s">
        <v>7</v>
      </c>
      <c r="C29" s="167" t="s">
        <v>8</v>
      </c>
      <c r="D29" s="27" t="s">
        <v>9</v>
      </c>
      <c r="E29" s="246" t="s">
        <v>10</v>
      </c>
      <c r="F29" s="35" t="s">
        <v>11</v>
      </c>
      <c r="G29" s="35"/>
      <c r="H29" s="52"/>
      <c r="I29" s="262"/>
      <c r="J29" s="18"/>
      <c r="K29" s="43"/>
      <c r="M29" s="44"/>
      <c r="N29" s="216"/>
      <c r="O29" s="272"/>
      <c r="P29" s="46"/>
      <c r="Q29" s="43"/>
      <c r="S29" s="44"/>
      <c r="T29" s="216"/>
      <c r="U29" s="273"/>
      <c r="V29" s="43"/>
      <c r="W29" s="43"/>
      <c r="Y29" s="44"/>
      <c r="Z29" s="216"/>
      <c r="AA29" s="273"/>
      <c r="AB29" s="43"/>
      <c r="AC29" s="43"/>
      <c r="AE29" s="44"/>
      <c r="AF29" s="216"/>
      <c r="AG29" s="179"/>
      <c r="AH29" s="223"/>
      <c r="AI29" s="174"/>
      <c r="AL29" s="237"/>
      <c r="AO29" s="70"/>
    </row>
    <row r="30" spans="1:41" ht="13.8" x14ac:dyDescent="0.25">
      <c r="A30" s="15" t="s">
        <v>34</v>
      </c>
      <c r="B30" s="42">
        <v>0</v>
      </c>
      <c r="C30" s="42">
        <v>0.03</v>
      </c>
      <c r="D30" s="42">
        <v>0.03</v>
      </c>
      <c r="E30" s="42">
        <v>0.03</v>
      </c>
      <c r="F30" s="42">
        <v>0.03</v>
      </c>
      <c r="G30" s="42"/>
      <c r="H30" s="47" t="s">
        <v>7</v>
      </c>
      <c r="I30" s="262"/>
      <c r="J30" s="18"/>
      <c r="K30" s="36"/>
      <c r="L30" s="71"/>
      <c r="M30" s="35"/>
      <c r="N30" s="47" t="s">
        <v>8</v>
      </c>
      <c r="O30" s="263"/>
      <c r="P30" s="36"/>
      <c r="Q30" s="36"/>
      <c r="R30" s="71"/>
      <c r="S30" s="35"/>
      <c r="T30" s="47" t="s">
        <v>9</v>
      </c>
      <c r="U30" s="263"/>
      <c r="V30" s="36"/>
      <c r="W30" s="36"/>
      <c r="X30" s="71"/>
      <c r="Y30" s="35"/>
      <c r="Z30" s="47" t="s">
        <v>10</v>
      </c>
      <c r="AA30" s="263"/>
      <c r="AB30" s="36"/>
      <c r="AC30" s="36"/>
      <c r="AD30" s="71"/>
      <c r="AE30" s="35"/>
      <c r="AF30" s="47" t="s">
        <v>11</v>
      </c>
      <c r="AG30" s="173"/>
      <c r="AH30" s="219"/>
      <c r="AI30" s="174"/>
      <c r="AL30" s="237"/>
      <c r="AO30" s="70"/>
    </row>
    <row r="31" spans="1:41" ht="45" customHeight="1" x14ac:dyDescent="0.25">
      <c r="A31" s="48" t="s">
        <v>35</v>
      </c>
      <c r="B31" s="48"/>
      <c r="C31" s="49" t="s">
        <v>18</v>
      </c>
      <c r="D31" s="49" t="s">
        <v>36</v>
      </c>
      <c r="E31" s="73" t="s">
        <v>20</v>
      </c>
      <c r="F31" s="157" t="s">
        <v>21</v>
      </c>
      <c r="G31" s="74" t="s">
        <v>22</v>
      </c>
      <c r="H31" s="52" t="s">
        <v>23</v>
      </c>
      <c r="I31" s="262"/>
      <c r="J31" s="53" t="s">
        <v>24</v>
      </c>
      <c r="K31" s="159" t="s">
        <v>20</v>
      </c>
      <c r="L31" s="54" t="s">
        <v>21</v>
      </c>
      <c r="M31" s="51" t="s">
        <v>22</v>
      </c>
      <c r="N31" s="52" t="s">
        <v>23</v>
      </c>
      <c r="O31" s="260"/>
      <c r="P31" s="53" t="s">
        <v>24</v>
      </c>
      <c r="Q31" s="159" t="s">
        <v>20</v>
      </c>
      <c r="R31" s="54" t="s">
        <v>21</v>
      </c>
      <c r="S31" s="51" t="s">
        <v>22</v>
      </c>
      <c r="T31" s="52" t="s">
        <v>23</v>
      </c>
      <c r="U31" s="260"/>
      <c r="V31" s="53" t="s">
        <v>24</v>
      </c>
      <c r="W31" s="159" t="s">
        <v>20</v>
      </c>
      <c r="X31" s="54" t="s">
        <v>21</v>
      </c>
      <c r="Y31" s="51" t="s">
        <v>22</v>
      </c>
      <c r="Z31" s="52" t="s">
        <v>23</v>
      </c>
      <c r="AA31" s="260"/>
      <c r="AB31" s="53" t="s">
        <v>24</v>
      </c>
      <c r="AC31" s="159" t="s">
        <v>20</v>
      </c>
      <c r="AD31" s="54" t="s">
        <v>21</v>
      </c>
      <c r="AE31" s="51" t="s">
        <v>22</v>
      </c>
      <c r="AF31" s="52" t="s">
        <v>23</v>
      </c>
      <c r="AG31" s="210"/>
      <c r="AH31" s="221"/>
      <c r="AI31" s="172"/>
      <c r="AL31" s="28"/>
    </row>
    <row r="32" spans="1:41" ht="13.8" x14ac:dyDescent="0.25">
      <c r="A32" s="15" t="s">
        <v>37</v>
      </c>
      <c r="B32" s="166"/>
      <c r="C32" s="21">
        <v>0</v>
      </c>
      <c r="D32" s="230"/>
      <c r="E32" s="238">
        <v>12</v>
      </c>
      <c r="F32" s="68">
        <f>D32/E32</f>
        <v>0</v>
      </c>
      <c r="G32" s="57">
        <f>173.33*D32</f>
        <v>0</v>
      </c>
      <c r="H32" s="58">
        <f>((C32/12)*E32)*F32*(1+$B$30)</f>
        <v>0</v>
      </c>
      <c r="I32" s="261"/>
      <c r="J32" s="230"/>
      <c r="K32" s="75">
        <v>12</v>
      </c>
      <c r="L32" s="56">
        <f>J32/K32</f>
        <v>0</v>
      </c>
      <c r="M32" s="57">
        <f>173.33*J32</f>
        <v>0</v>
      </c>
      <c r="N32" s="58">
        <f>((C32/12)*K32)*L32*(1+$B$30)*(1+$C$30)</f>
        <v>0</v>
      </c>
      <c r="O32" s="261"/>
      <c r="P32" s="230"/>
      <c r="Q32" s="75">
        <v>12</v>
      </c>
      <c r="R32" s="56">
        <f>P32/Q32</f>
        <v>0</v>
      </c>
      <c r="S32" s="57">
        <f>173.33*P32</f>
        <v>0</v>
      </c>
      <c r="T32" s="58">
        <f>((C32/12)*Q32)*R32*(1+$B$30)*(1+$C$30)*(1+$D$30)</f>
        <v>0</v>
      </c>
      <c r="U32" s="261"/>
      <c r="V32" s="230"/>
      <c r="W32" s="75">
        <v>12</v>
      </c>
      <c r="X32" s="56">
        <f>V32/W32</f>
        <v>0</v>
      </c>
      <c r="Y32" s="57">
        <f>173.33*V32</f>
        <v>0</v>
      </c>
      <c r="Z32" s="58">
        <f>((C32/12)*W32)*X32*(1+$B$30)*(1+$C$30)*(1+$D$30)*(1+$E$30)</f>
        <v>0</v>
      </c>
      <c r="AA32" s="261"/>
      <c r="AB32" s="230"/>
      <c r="AC32" s="75">
        <v>12</v>
      </c>
      <c r="AD32" s="56">
        <f>AB32/AC32</f>
        <v>0</v>
      </c>
      <c r="AE32" s="57">
        <f>173.33*AB32</f>
        <v>0</v>
      </c>
      <c r="AF32" s="58">
        <f>((C32/12)*AC32)*AD32*(1+$B$30)*(1+$C$30)*(1+$D$30)*(1+$E$30)*(1+$F$30)</f>
        <v>0</v>
      </c>
      <c r="AG32" s="211"/>
      <c r="AH32" s="221">
        <f>SUM(H32+N32+T32+Z32+AF32)</f>
        <v>0</v>
      </c>
      <c r="AI32" s="221">
        <f>SUM(I32+O32+U32+AA32+AG32)</f>
        <v>0</v>
      </c>
      <c r="AK32" s="237"/>
      <c r="AL32" s="28"/>
      <c r="AN32" s="70"/>
    </row>
    <row r="33" spans="1:41" ht="13.8" x14ac:dyDescent="0.25">
      <c r="A33" s="15" t="s">
        <v>38</v>
      </c>
      <c r="B33" s="166"/>
      <c r="C33" s="21">
        <v>0</v>
      </c>
      <c r="D33" s="230"/>
      <c r="E33" s="238">
        <v>12</v>
      </c>
      <c r="F33" s="68">
        <f>D33/E33</f>
        <v>0</v>
      </c>
      <c r="G33" s="57">
        <f>173.33*D33</f>
        <v>0</v>
      </c>
      <c r="H33" s="58">
        <f>((C33/12)*E33)*F33*(1+$B$30)</f>
        <v>0</v>
      </c>
      <c r="I33" s="261"/>
      <c r="J33" s="230"/>
      <c r="K33" s="75">
        <v>12</v>
      </c>
      <c r="L33" s="56">
        <f>J33/K33</f>
        <v>0</v>
      </c>
      <c r="M33" s="57">
        <f>173.33*J33</f>
        <v>0</v>
      </c>
      <c r="N33" s="58">
        <f>((C33/12)*K33)*L33*(1+$B$30)*(1+$C$30)</f>
        <v>0</v>
      </c>
      <c r="O33" s="261"/>
      <c r="P33" s="230"/>
      <c r="Q33" s="75">
        <v>12</v>
      </c>
      <c r="R33" s="56">
        <f>P33/Q33</f>
        <v>0</v>
      </c>
      <c r="S33" s="57">
        <f>173.33*P33</f>
        <v>0</v>
      </c>
      <c r="T33" s="58">
        <f>((C33/12)*Q33)*R33*(1+$B$30)*(1+$C$30)*(1+$D$30)</f>
        <v>0</v>
      </c>
      <c r="U33" s="261"/>
      <c r="V33" s="230"/>
      <c r="W33" s="75">
        <v>12</v>
      </c>
      <c r="X33" s="56">
        <f>V33/W33</f>
        <v>0</v>
      </c>
      <c r="Y33" s="57">
        <f>173.33*V33</f>
        <v>0</v>
      </c>
      <c r="Z33" s="58">
        <f>((C33/12)*W33)*X33*(1+$B$30)*(1+$C$30)*(1+$D$30)*(1+$E$30)</f>
        <v>0</v>
      </c>
      <c r="AA33" s="261"/>
      <c r="AB33" s="230"/>
      <c r="AC33" s="75">
        <v>12</v>
      </c>
      <c r="AD33" s="56">
        <f>AB33/AC33</f>
        <v>0</v>
      </c>
      <c r="AE33" s="57">
        <f>173.33*AB33</f>
        <v>0</v>
      </c>
      <c r="AF33" s="58">
        <f>((C33/12)*AC33)*AD33*(1+$B$30)*(1+$C$30)*(1+$D$30)*(1+$E$30)*(1+$F$30)</f>
        <v>0</v>
      </c>
      <c r="AG33" s="211"/>
      <c r="AH33" s="221">
        <f>SUM(H33+N33+T33+Z33+AF33)</f>
        <v>0</v>
      </c>
      <c r="AI33" s="221">
        <f>SUM(I33+O33+U33+AA33+AG33)</f>
        <v>0</v>
      </c>
      <c r="AK33" s="237"/>
      <c r="AL33" s="28"/>
      <c r="AN33" s="70"/>
    </row>
    <row r="34" spans="1:41" ht="13.8" x14ac:dyDescent="0.25">
      <c r="A34" s="15" t="s">
        <v>120</v>
      </c>
      <c r="B34" s="166"/>
      <c r="C34" s="21">
        <v>0</v>
      </c>
      <c r="D34" s="230"/>
      <c r="E34" s="238">
        <v>12</v>
      </c>
      <c r="F34" s="68">
        <f t="shared" ref="F34:F36" si="22">D34/E34</f>
        <v>0</v>
      </c>
      <c r="G34" s="57">
        <f t="shared" ref="G34:G36" si="23">173.33*D34</f>
        <v>0</v>
      </c>
      <c r="H34" s="58">
        <f t="shared" ref="H34:H36" si="24">((C34/12)*E34)*F34*(1+$B$30)</f>
        <v>0</v>
      </c>
      <c r="I34" s="261"/>
      <c r="J34" s="230"/>
      <c r="K34" s="75">
        <v>12</v>
      </c>
      <c r="L34" s="56">
        <f t="shared" ref="L34:L36" si="25">J34/K34</f>
        <v>0</v>
      </c>
      <c r="M34" s="57">
        <f t="shared" ref="M34:M36" si="26">173.33*J34</f>
        <v>0</v>
      </c>
      <c r="N34" s="58">
        <f t="shared" ref="N34:N36" si="27">((C34/12)*K34)*L34*(1+$B$30)*(1+$C$30)</f>
        <v>0</v>
      </c>
      <c r="O34" s="261"/>
      <c r="P34" s="230"/>
      <c r="Q34" s="75">
        <v>12</v>
      </c>
      <c r="R34" s="56">
        <f t="shared" ref="R34:R36" si="28">P34/Q34</f>
        <v>0</v>
      </c>
      <c r="S34" s="57">
        <f t="shared" ref="S34:S36" si="29">173.33*P34</f>
        <v>0</v>
      </c>
      <c r="T34" s="58">
        <f t="shared" ref="T34:T36" si="30">((C34/12)*Q34)*R34*(1+$B$30)*(1+$C$30)*(1+$D$30)</f>
        <v>0</v>
      </c>
      <c r="U34" s="261"/>
      <c r="V34" s="230"/>
      <c r="W34" s="75">
        <v>12</v>
      </c>
      <c r="X34" s="56">
        <f t="shared" ref="X34:X36" si="31">V34/W34</f>
        <v>0</v>
      </c>
      <c r="Y34" s="57">
        <f t="shared" ref="Y34:Y36" si="32">173.33*V34</f>
        <v>0</v>
      </c>
      <c r="Z34" s="58">
        <f t="shared" ref="Z34:Z36" si="33">((C34/12)*W34)*X34*(1+$B$30)*(1+$C$30)*(1+$D$30)*(1+$E$30)</f>
        <v>0</v>
      </c>
      <c r="AA34" s="261"/>
      <c r="AB34" s="230"/>
      <c r="AC34" s="75">
        <v>12</v>
      </c>
      <c r="AD34" s="56">
        <f t="shared" ref="AD34:AD36" si="34">AB34/AC34</f>
        <v>0</v>
      </c>
      <c r="AE34" s="57">
        <f t="shared" ref="AE34:AE36" si="35">173.33*AB34</f>
        <v>0</v>
      </c>
      <c r="AF34" s="58">
        <f t="shared" ref="AF34:AF36" si="36">((C34/12)*AC34)*AD34*(1+$B$30)*(1+$C$30)*(1+$D$30)*(1+$E$30)*(1+$F$30)</f>
        <v>0</v>
      </c>
      <c r="AG34" s="211"/>
      <c r="AH34" s="221">
        <f t="shared" ref="AH34:AI36" si="37">SUM(H34+N34+T34+Z34+AF34)</f>
        <v>0</v>
      </c>
      <c r="AI34" s="221">
        <f t="shared" si="37"/>
        <v>0</v>
      </c>
      <c r="AK34" s="237"/>
      <c r="AL34" s="28"/>
      <c r="AN34" s="70"/>
    </row>
    <row r="35" spans="1:41" ht="13.8" x14ac:dyDescent="0.25">
      <c r="A35" s="15" t="s">
        <v>120</v>
      </c>
      <c r="B35" s="166"/>
      <c r="C35" s="21">
        <v>0</v>
      </c>
      <c r="D35" s="230"/>
      <c r="E35" s="238">
        <v>12</v>
      </c>
      <c r="F35" s="68">
        <f t="shared" si="22"/>
        <v>0</v>
      </c>
      <c r="G35" s="57">
        <f t="shared" si="23"/>
        <v>0</v>
      </c>
      <c r="H35" s="58">
        <f t="shared" si="24"/>
        <v>0</v>
      </c>
      <c r="I35" s="261"/>
      <c r="J35" s="230"/>
      <c r="K35" s="75">
        <v>12</v>
      </c>
      <c r="L35" s="56">
        <f t="shared" si="25"/>
        <v>0</v>
      </c>
      <c r="M35" s="57">
        <f t="shared" si="26"/>
        <v>0</v>
      </c>
      <c r="N35" s="58">
        <f t="shared" si="27"/>
        <v>0</v>
      </c>
      <c r="O35" s="261"/>
      <c r="P35" s="230"/>
      <c r="Q35" s="75">
        <v>12</v>
      </c>
      <c r="R35" s="56">
        <f t="shared" si="28"/>
        <v>0</v>
      </c>
      <c r="S35" s="57">
        <f t="shared" si="29"/>
        <v>0</v>
      </c>
      <c r="T35" s="58">
        <f t="shared" si="30"/>
        <v>0</v>
      </c>
      <c r="U35" s="261"/>
      <c r="V35" s="230"/>
      <c r="W35" s="75">
        <v>12</v>
      </c>
      <c r="X35" s="56">
        <f t="shared" si="31"/>
        <v>0</v>
      </c>
      <c r="Y35" s="57">
        <f t="shared" si="32"/>
        <v>0</v>
      </c>
      <c r="Z35" s="58">
        <f t="shared" si="33"/>
        <v>0</v>
      </c>
      <c r="AA35" s="261"/>
      <c r="AB35" s="230"/>
      <c r="AC35" s="75">
        <v>12</v>
      </c>
      <c r="AD35" s="56">
        <f t="shared" si="34"/>
        <v>0</v>
      </c>
      <c r="AE35" s="57">
        <f t="shared" si="35"/>
        <v>0</v>
      </c>
      <c r="AF35" s="58">
        <f t="shared" si="36"/>
        <v>0</v>
      </c>
      <c r="AG35" s="211"/>
      <c r="AH35" s="221">
        <f t="shared" si="37"/>
        <v>0</v>
      </c>
      <c r="AI35" s="221">
        <f t="shared" si="37"/>
        <v>0</v>
      </c>
      <c r="AK35" s="237"/>
      <c r="AL35" s="28"/>
      <c r="AN35" s="70"/>
    </row>
    <row r="36" spans="1:41" ht="13.8" x14ac:dyDescent="0.25">
      <c r="A36" s="15" t="s">
        <v>120</v>
      </c>
      <c r="B36" s="166"/>
      <c r="C36" s="21">
        <v>0</v>
      </c>
      <c r="D36" s="230"/>
      <c r="E36" s="238">
        <v>12</v>
      </c>
      <c r="F36" s="68">
        <f t="shared" si="22"/>
        <v>0</v>
      </c>
      <c r="G36" s="57">
        <f t="shared" si="23"/>
        <v>0</v>
      </c>
      <c r="H36" s="58">
        <f t="shared" si="24"/>
        <v>0</v>
      </c>
      <c r="I36" s="261"/>
      <c r="J36" s="230"/>
      <c r="K36" s="75">
        <v>12</v>
      </c>
      <c r="L36" s="56">
        <f t="shared" si="25"/>
        <v>0</v>
      </c>
      <c r="M36" s="57">
        <f t="shared" si="26"/>
        <v>0</v>
      </c>
      <c r="N36" s="58">
        <f t="shared" si="27"/>
        <v>0</v>
      </c>
      <c r="O36" s="261"/>
      <c r="P36" s="230"/>
      <c r="Q36" s="75">
        <v>12</v>
      </c>
      <c r="R36" s="56">
        <f t="shared" si="28"/>
        <v>0</v>
      </c>
      <c r="S36" s="57">
        <f t="shared" si="29"/>
        <v>0</v>
      </c>
      <c r="T36" s="58">
        <f t="shared" si="30"/>
        <v>0</v>
      </c>
      <c r="U36" s="261"/>
      <c r="V36" s="230"/>
      <c r="W36" s="75">
        <v>12</v>
      </c>
      <c r="X36" s="56">
        <f t="shared" si="31"/>
        <v>0</v>
      </c>
      <c r="Y36" s="57">
        <f t="shared" si="32"/>
        <v>0</v>
      </c>
      <c r="Z36" s="58">
        <f t="shared" si="33"/>
        <v>0</v>
      </c>
      <c r="AA36" s="261"/>
      <c r="AB36" s="230"/>
      <c r="AC36" s="75">
        <v>12</v>
      </c>
      <c r="AD36" s="56">
        <f t="shared" si="34"/>
        <v>0</v>
      </c>
      <c r="AE36" s="57">
        <f t="shared" si="35"/>
        <v>0</v>
      </c>
      <c r="AF36" s="58">
        <f t="shared" si="36"/>
        <v>0</v>
      </c>
      <c r="AG36" s="211"/>
      <c r="AH36" s="221">
        <f t="shared" si="37"/>
        <v>0</v>
      </c>
      <c r="AI36" s="221">
        <f t="shared" si="37"/>
        <v>0</v>
      </c>
      <c r="AK36" s="237"/>
      <c r="AL36" s="28"/>
      <c r="AN36" s="70"/>
    </row>
    <row r="37" spans="1:41" ht="14.25" customHeight="1" x14ac:dyDescent="0.3">
      <c r="A37" s="201" t="s">
        <v>39</v>
      </c>
      <c r="B37" s="201"/>
      <c r="C37" s="201"/>
      <c r="D37" s="63"/>
      <c r="E37" s="64"/>
      <c r="F37" s="65"/>
      <c r="G37" s="65"/>
      <c r="H37" s="62">
        <f>SUM(H32:H36)</f>
        <v>0</v>
      </c>
      <c r="I37" s="232">
        <f>SUM(I32:I36)</f>
        <v>0</v>
      </c>
      <c r="J37" s="63"/>
      <c r="K37" s="203"/>
      <c r="L37" s="204"/>
      <c r="M37" s="205"/>
      <c r="N37" s="62">
        <f>SUM(N32:N36)</f>
        <v>0</v>
      </c>
      <c r="O37" s="232">
        <f>SUM(O32:O36)</f>
        <v>0</v>
      </c>
      <c r="P37" s="63"/>
      <c r="Q37" s="203"/>
      <c r="R37" s="204"/>
      <c r="S37" s="205"/>
      <c r="T37" s="62">
        <f>SUM(T32:T36)</f>
        <v>0</v>
      </c>
      <c r="U37" s="274"/>
      <c r="V37" s="63"/>
      <c r="W37" s="203"/>
      <c r="X37" s="204"/>
      <c r="Y37" s="205"/>
      <c r="Z37" s="62">
        <f>SUM(Z32:Z36)</f>
        <v>0</v>
      </c>
      <c r="AA37" s="232">
        <f>SUM(AA32:AA36)</f>
        <v>0</v>
      </c>
      <c r="AB37" s="63"/>
      <c r="AC37" s="203"/>
      <c r="AD37" s="204"/>
      <c r="AE37" s="205"/>
      <c r="AF37" s="62">
        <f>SUM(AF32:AF36)</f>
        <v>0</v>
      </c>
      <c r="AG37" s="62">
        <f>SUM(AG32:AG36)</f>
        <v>0</v>
      </c>
      <c r="AH37" s="222">
        <f>SUM(H37+N37+T37+Z37+AF37)</f>
        <v>0</v>
      </c>
      <c r="AI37" s="222">
        <f>SUM(I37+O37+U37+AA37+AG37)</f>
        <v>0</v>
      </c>
    </row>
    <row r="38" spans="1:41" ht="14.25" customHeight="1" x14ac:dyDescent="0.3">
      <c r="A38" s="169"/>
      <c r="B38" s="169"/>
      <c r="C38" s="169"/>
      <c r="D38" s="77"/>
      <c r="E38" s="78"/>
      <c r="F38" s="60"/>
      <c r="G38" s="60"/>
      <c r="H38" s="76"/>
      <c r="I38" s="263"/>
      <c r="J38" s="77"/>
      <c r="K38" s="43"/>
      <c r="M38" s="44"/>
      <c r="N38" s="76"/>
      <c r="O38" s="264"/>
      <c r="P38" s="77"/>
      <c r="Q38" s="43"/>
      <c r="S38" s="44"/>
      <c r="T38" s="76"/>
      <c r="U38" s="263"/>
      <c r="V38" s="77"/>
      <c r="W38" s="43"/>
      <c r="Y38" s="44"/>
      <c r="Z38" s="76"/>
      <c r="AA38" s="263"/>
      <c r="AB38" s="77"/>
      <c r="AC38" s="43"/>
      <c r="AE38" s="44"/>
      <c r="AF38" s="76"/>
      <c r="AG38" s="173"/>
      <c r="AH38" s="221"/>
      <c r="AI38" s="173"/>
    </row>
    <row r="39" spans="1:41" ht="14.25" customHeight="1" x14ac:dyDescent="0.3">
      <c r="A39" s="169"/>
      <c r="B39" s="169"/>
      <c r="C39" s="169"/>
      <c r="D39" s="77"/>
      <c r="E39" s="78"/>
      <c r="F39" s="60"/>
      <c r="G39" s="60"/>
      <c r="H39" s="76"/>
      <c r="I39" s="263"/>
      <c r="J39" s="77"/>
      <c r="K39" s="43"/>
      <c r="M39" s="44"/>
      <c r="N39" s="76"/>
      <c r="O39" s="264"/>
      <c r="P39" s="77"/>
      <c r="Q39" s="43"/>
      <c r="S39" s="44"/>
      <c r="T39" s="76"/>
      <c r="U39" s="263"/>
      <c r="V39" s="77"/>
      <c r="W39" s="43"/>
      <c r="Y39" s="44"/>
      <c r="Z39" s="76"/>
      <c r="AA39" s="263"/>
      <c r="AB39" s="77"/>
      <c r="AC39" s="43"/>
      <c r="AE39" s="44"/>
      <c r="AF39" s="76"/>
      <c r="AG39" s="173"/>
      <c r="AH39" s="221"/>
      <c r="AI39" s="173"/>
    </row>
    <row r="40" spans="1:41" ht="15" customHeight="1" x14ac:dyDescent="0.25">
      <c r="A40" s="27" t="s">
        <v>12</v>
      </c>
      <c r="B40" s="41" t="s">
        <v>7</v>
      </c>
      <c r="C40" s="167" t="s">
        <v>8</v>
      </c>
      <c r="D40" s="27" t="s">
        <v>9</v>
      </c>
      <c r="E40" s="247" t="s">
        <v>10</v>
      </c>
      <c r="F40" s="35" t="s">
        <v>11</v>
      </c>
      <c r="G40" s="35"/>
      <c r="H40" s="52"/>
      <c r="I40" s="262"/>
      <c r="J40" s="18"/>
      <c r="K40" s="43"/>
      <c r="M40" s="44"/>
      <c r="N40" s="216"/>
      <c r="O40" s="272"/>
      <c r="P40" s="46"/>
      <c r="Q40" s="43"/>
      <c r="S40" s="44"/>
      <c r="T40" s="216"/>
      <c r="U40" s="273"/>
      <c r="V40" s="43"/>
      <c r="W40" s="43"/>
      <c r="Y40" s="44"/>
      <c r="Z40" s="216"/>
      <c r="AA40" s="273"/>
      <c r="AB40" s="43"/>
      <c r="AC40" s="43"/>
      <c r="AE40" s="44"/>
      <c r="AF40" s="216"/>
      <c r="AG40" s="179"/>
      <c r="AH40" s="223"/>
      <c r="AI40" s="174"/>
      <c r="AL40" s="237"/>
      <c r="AO40" s="70"/>
    </row>
    <row r="41" spans="1:41" ht="13.8" x14ac:dyDescent="0.25">
      <c r="A41" s="15" t="s">
        <v>34</v>
      </c>
      <c r="B41" s="42">
        <v>0</v>
      </c>
      <c r="C41" s="42">
        <v>0.03</v>
      </c>
      <c r="D41" s="42">
        <v>0.03</v>
      </c>
      <c r="E41" s="42">
        <v>0.03</v>
      </c>
      <c r="F41" s="42">
        <v>0.03</v>
      </c>
      <c r="G41" s="42"/>
      <c r="H41" s="47" t="s">
        <v>7</v>
      </c>
      <c r="I41" s="262"/>
      <c r="J41" s="18"/>
      <c r="K41" s="36"/>
      <c r="L41" s="71"/>
      <c r="M41" s="35"/>
      <c r="N41" s="47" t="s">
        <v>8</v>
      </c>
      <c r="O41" s="263"/>
      <c r="P41" s="36"/>
      <c r="Q41" s="36"/>
      <c r="R41" s="71"/>
      <c r="S41" s="35"/>
      <c r="T41" s="47" t="s">
        <v>9</v>
      </c>
      <c r="U41" s="263"/>
      <c r="V41" s="36"/>
      <c r="W41" s="36"/>
      <c r="X41" s="71"/>
      <c r="Y41" s="35"/>
      <c r="Z41" s="47" t="s">
        <v>10</v>
      </c>
      <c r="AA41" s="263"/>
      <c r="AB41" s="36"/>
      <c r="AC41" s="36"/>
      <c r="AD41" s="71"/>
      <c r="AE41" s="35"/>
      <c r="AF41" s="47" t="s">
        <v>11</v>
      </c>
      <c r="AG41" s="173"/>
      <c r="AH41" s="219"/>
      <c r="AI41" s="174"/>
      <c r="AL41" s="237"/>
      <c r="AO41" s="70"/>
    </row>
    <row r="42" spans="1:41" ht="45" customHeight="1" x14ac:dyDescent="0.25">
      <c r="A42" s="48" t="s">
        <v>40</v>
      </c>
      <c r="B42" s="49" t="s">
        <v>41</v>
      </c>
      <c r="C42" s="72" t="s">
        <v>42</v>
      </c>
      <c r="D42" s="49" t="s">
        <v>43</v>
      </c>
      <c r="E42" s="71" t="s">
        <v>20</v>
      </c>
      <c r="F42" s="236" t="s">
        <v>44</v>
      </c>
      <c r="G42" s="235" t="s">
        <v>45</v>
      </c>
      <c r="H42" s="52" t="s">
        <v>23</v>
      </c>
      <c r="I42" s="262"/>
      <c r="J42" s="49" t="s">
        <v>43</v>
      </c>
      <c r="K42" s="71" t="s">
        <v>20</v>
      </c>
      <c r="L42" s="236" t="s">
        <v>44</v>
      </c>
      <c r="M42" s="235" t="s">
        <v>45</v>
      </c>
      <c r="N42" s="52" t="s">
        <v>23</v>
      </c>
      <c r="O42" s="263"/>
      <c r="P42" s="49" t="s">
        <v>43</v>
      </c>
      <c r="Q42" s="71" t="s">
        <v>20</v>
      </c>
      <c r="R42" s="236" t="s">
        <v>44</v>
      </c>
      <c r="S42" s="235" t="s">
        <v>45</v>
      </c>
      <c r="T42" s="52" t="s">
        <v>23</v>
      </c>
      <c r="U42" s="263"/>
      <c r="V42" s="49" t="s">
        <v>43</v>
      </c>
      <c r="W42" s="71" t="s">
        <v>20</v>
      </c>
      <c r="X42" s="236" t="s">
        <v>44</v>
      </c>
      <c r="Y42" s="235" t="s">
        <v>45</v>
      </c>
      <c r="Z42" s="52" t="s">
        <v>23</v>
      </c>
      <c r="AA42" s="263"/>
      <c r="AB42" s="49" t="s">
        <v>43</v>
      </c>
      <c r="AC42" s="71" t="s">
        <v>20</v>
      </c>
      <c r="AD42" s="236" t="s">
        <v>44</v>
      </c>
      <c r="AE42" s="235" t="s">
        <v>45</v>
      </c>
      <c r="AF42" s="52" t="s">
        <v>23</v>
      </c>
      <c r="AG42" s="173"/>
      <c r="AH42" s="220"/>
      <c r="AI42" s="174"/>
    </row>
    <row r="43" spans="1:41" ht="13.8" x14ac:dyDescent="0.25">
      <c r="A43" s="15" t="s">
        <v>46</v>
      </c>
      <c r="B43" s="156">
        <v>0</v>
      </c>
      <c r="C43" s="17">
        <f>(B43*2080)</f>
        <v>0</v>
      </c>
      <c r="D43" s="229"/>
      <c r="E43" s="239">
        <v>12</v>
      </c>
      <c r="F43" s="68">
        <f>D43/E43</f>
        <v>0</v>
      </c>
      <c r="G43" s="57">
        <f>173.33*D43</f>
        <v>0</v>
      </c>
      <c r="H43" s="58">
        <f>((C43/12)*E43)*F43*(1+$B$41)</f>
        <v>0</v>
      </c>
      <c r="I43" s="262"/>
      <c r="J43" s="229"/>
      <c r="K43" s="239">
        <v>12</v>
      </c>
      <c r="L43" s="68">
        <f>J43/K43</f>
        <v>0</v>
      </c>
      <c r="M43" s="57">
        <f t="shared" ref="M43:M46" si="38">173.33*J43</f>
        <v>0</v>
      </c>
      <c r="N43" s="58">
        <f>((C43/12)*K43)*L43*(1+$B$41)*(1+$C$41)</f>
        <v>0</v>
      </c>
      <c r="O43" s="262"/>
      <c r="P43" s="229"/>
      <c r="Q43" s="239">
        <v>12</v>
      </c>
      <c r="R43" s="68">
        <f>P43/Q43</f>
        <v>0</v>
      </c>
      <c r="S43" s="57">
        <f>173.33*P43</f>
        <v>0</v>
      </c>
      <c r="T43" s="58">
        <f>((C43/12)*Q43)*R43*(1+$B$41)*(1+$C$41)*(1+$D$41)</f>
        <v>0</v>
      </c>
      <c r="U43" s="262"/>
      <c r="V43" s="229"/>
      <c r="W43" s="239">
        <v>12</v>
      </c>
      <c r="X43" s="68">
        <f>V43/W43</f>
        <v>0</v>
      </c>
      <c r="Y43" s="57">
        <f>173.33*V43</f>
        <v>0</v>
      </c>
      <c r="Z43" s="58">
        <f>((C43/12)*W43)*X43*(1+$B$41)*(1+$C$41)*(1+$D$41)*(1+$E$41)</f>
        <v>0</v>
      </c>
      <c r="AA43" s="262"/>
      <c r="AB43" s="229"/>
      <c r="AC43" s="239">
        <v>12</v>
      </c>
      <c r="AD43" s="68">
        <f>AB43/AC43</f>
        <v>0</v>
      </c>
      <c r="AE43" s="57">
        <f t="shared" ref="AE43:AE46" si="39">173.33*AB43</f>
        <v>0</v>
      </c>
      <c r="AF43" s="58">
        <f>((C43/12)*AC43)*AD43*(1+$B$41)*(1+$C$41)*(1+$D$41)*(1+$E$41)*(1+$F$41)</f>
        <v>0</v>
      </c>
      <c r="AG43" s="174"/>
      <c r="AH43" s="221">
        <f t="shared" ref="AH43:AI48" si="40">SUM(H43+N43+T43+Z43+AF43)</f>
        <v>0</v>
      </c>
      <c r="AI43" s="221">
        <f t="shared" si="40"/>
        <v>0</v>
      </c>
      <c r="AL43" s="28"/>
    </row>
    <row r="44" spans="1:41" ht="13.8" x14ac:dyDescent="0.25">
      <c r="A44" s="15" t="s">
        <v>46</v>
      </c>
      <c r="B44" s="142">
        <v>0</v>
      </c>
      <c r="C44" s="17">
        <f>(B44*2080)</f>
        <v>0</v>
      </c>
      <c r="D44" s="229"/>
      <c r="E44" s="239">
        <v>12</v>
      </c>
      <c r="F44" s="68">
        <f t="shared" ref="F44:F46" si="41">D44/E44</f>
        <v>0</v>
      </c>
      <c r="G44" s="57">
        <f t="shared" ref="G44:G46" si="42">173.33*D44</f>
        <v>0</v>
      </c>
      <c r="H44" s="58">
        <f t="shared" ref="H44:H47" si="43">((C44/12)*E44)*F44*(1+$B$41)</f>
        <v>0</v>
      </c>
      <c r="I44" s="262"/>
      <c r="J44" s="229"/>
      <c r="K44" s="239">
        <v>12</v>
      </c>
      <c r="L44" s="68">
        <f t="shared" ref="L44:L46" si="44">J44/K44</f>
        <v>0</v>
      </c>
      <c r="M44" s="57">
        <f t="shared" si="38"/>
        <v>0</v>
      </c>
      <c r="N44" s="58">
        <f>((C44/12)*K44)*L44*(1+$B$41)*(1+$C$41)</f>
        <v>0</v>
      </c>
      <c r="O44" s="262"/>
      <c r="P44" s="229"/>
      <c r="Q44" s="239">
        <v>12</v>
      </c>
      <c r="R44" s="68">
        <f t="shared" ref="R44:R46" si="45">P44/Q44</f>
        <v>0</v>
      </c>
      <c r="S44" s="57">
        <f t="shared" ref="S44:S46" si="46">173.33*P44</f>
        <v>0</v>
      </c>
      <c r="T44" s="58">
        <f>((C44/12)*Q44)*R44*(1+$B$41)*(1+$C$41)*(1+$D$41)</f>
        <v>0</v>
      </c>
      <c r="U44" s="262"/>
      <c r="V44" s="229"/>
      <c r="W44" s="239">
        <v>12</v>
      </c>
      <c r="X44" s="68">
        <f t="shared" ref="X44:X46" si="47">V44/W44</f>
        <v>0</v>
      </c>
      <c r="Y44" s="57">
        <f t="shared" ref="Y44:Y47" si="48">173.33*V44</f>
        <v>0</v>
      </c>
      <c r="Z44" s="58">
        <f>((C44/12)*W44)*X44*(1+$B$41)*(1+$C$41)*(1+$D$41)*(1+$E$41)</f>
        <v>0</v>
      </c>
      <c r="AA44" s="262"/>
      <c r="AB44" s="229"/>
      <c r="AC44" s="239">
        <v>12</v>
      </c>
      <c r="AD44" s="68">
        <f t="shared" ref="AD44:AD46" si="49">AB44/AC44</f>
        <v>0</v>
      </c>
      <c r="AE44" s="57">
        <f t="shared" si="39"/>
        <v>0</v>
      </c>
      <c r="AF44" s="58">
        <f>((C44/12)*AC44)*AD44*(1+$B$41)*(1+$C$41)*(1+$D$41)*(1+$E$41)*(1+$F$41)</f>
        <v>0</v>
      </c>
      <c r="AG44" s="174"/>
      <c r="AH44" s="221">
        <f t="shared" si="40"/>
        <v>0</v>
      </c>
      <c r="AI44" s="221">
        <f t="shared" si="40"/>
        <v>0</v>
      </c>
      <c r="AL44" s="28"/>
    </row>
    <row r="45" spans="1:41" ht="13.8" x14ac:dyDescent="0.25">
      <c r="A45" s="15" t="s">
        <v>46</v>
      </c>
      <c r="B45" s="142">
        <v>0</v>
      </c>
      <c r="C45" s="17">
        <f>(B45*2080)</f>
        <v>0</v>
      </c>
      <c r="D45" s="229"/>
      <c r="E45" s="239">
        <v>12</v>
      </c>
      <c r="F45" s="68">
        <f t="shared" ref="F45" si="50">D45/E45</f>
        <v>0</v>
      </c>
      <c r="G45" s="57">
        <f t="shared" si="42"/>
        <v>0</v>
      </c>
      <c r="H45" s="58">
        <f t="shared" si="43"/>
        <v>0</v>
      </c>
      <c r="I45" s="262"/>
      <c r="J45" s="229"/>
      <c r="K45" s="239">
        <v>12</v>
      </c>
      <c r="L45" s="68">
        <f t="shared" ref="L45" si="51">J45/K45</f>
        <v>0</v>
      </c>
      <c r="M45" s="57">
        <f t="shared" si="38"/>
        <v>0</v>
      </c>
      <c r="N45" s="58">
        <f>((C45/12)*K45)*L45*(1+$B$41)*(1+$C$41)</f>
        <v>0</v>
      </c>
      <c r="O45" s="262"/>
      <c r="P45" s="229"/>
      <c r="Q45" s="239">
        <v>12</v>
      </c>
      <c r="R45" s="68">
        <f t="shared" ref="R45" si="52">P45/Q45</f>
        <v>0</v>
      </c>
      <c r="S45" s="57">
        <f t="shared" si="46"/>
        <v>0</v>
      </c>
      <c r="T45" s="58">
        <f>((C45/12)*Q45)*R45*(1+$B$41)*(1+$C$41)*(1+$D$41)</f>
        <v>0</v>
      </c>
      <c r="U45" s="262"/>
      <c r="V45" s="229"/>
      <c r="W45" s="239">
        <v>12</v>
      </c>
      <c r="X45" s="68">
        <f t="shared" ref="X45" si="53">V45/W45</f>
        <v>0</v>
      </c>
      <c r="Y45" s="57">
        <f t="shared" si="48"/>
        <v>0</v>
      </c>
      <c r="Z45" s="58">
        <f>((C45/12)*W45)*X45*(1+$B$41)*(1+$C$41)*(1+$D$41)*(1+$E$41)</f>
        <v>0</v>
      </c>
      <c r="AA45" s="262"/>
      <c r="AB45" s="229"/>
      <c r="AC45" s="239">
        <v>12</v>
      </c>
      <c r="AD45" s="68">
        <f t="shared" ref="AD45" si="54">AB45/AC45</f>
        <v>0</v>
      </c>
      <c r="AE45" s="57">
        <f t="shared" si="39"/>
        <v>0</v>
      </c>
      <c r="AF45" s="58">
        <f>((C45/12)*AC45)*AD45*(1+$B$41)*(1+$C$41)*(1+$D$41)*(1+$E$41)*(1+$F$41)</f>
        <v>0</v>
      </c>
      <c r="AG45" s="174"/>
      <c r="AH45" s="221">
        <f t="shared" si="40"/>
        <v>0</v>
      </c>
      <c r="AI45" s="221">
        <f t="shared" si="40"/>
        <v>0</v>
      </c>
      <c r="AL45" s="28"/>
    </row>
    <row r="46" spans="1:41" ht="13.8" x14ac:dyDescent="0.25">
      <c r="A46" s="15" t="s">
        <v>46</v>
      </c>
      <c r="B46" s="142">
        <v>0</v>
      </c>
      <c r="C46" s="17">
        <f>(B46*2080)</f>
        <v>0</v>
      </c>
      <c r="D46" s="229"/>
      <c r="E46" s="239">
        <v>12</v>
      </c>
      <c r="F46" s="68">
        <f t="shared" si="41"/>
        <v>0</v>
      </c>
      <c r="G46" s="57">
        <f t="shared" si="42"/>
        <v>0</v>
      </c>
      <c r="H46" s="58">
        <f t="shared" si="43"/>
        <v>0</v>
      </c>
      <c r="I46" s="262"/>
      <c r="J46" s="229"/>
      <c r="K46" s="239">
        <v>12</v>
      </c>
      <c r="L46" s="68">
        <f t="shared" si="44"/>
        <v>0</v>
      </c>
      <c r="M46" s="57">
        <f t="shared" si="38"/>
        <v>0</v>
      </c>
      <c r="N46" s="58">
        <f>((C46/12)*K46)*L46*(1+$B$41)*(1+$C$41)</f>
        <v>0</v>
      </c>
      <c r="O46" s="262"/>
      <c r="P46" s="229"/>
      <c r="Q46" s="239">
        <v>12</v>
      </c>
      <c r="R46" s="68">
        <f t="shared" si="45"/>
        <v>0</v>
      </c>
      <c r="S46" s="57">
        <f t="shared" si="46"/>
        <v>0</v>
      </c>
      <c r="T46" s="58">
        <f>((C46/12)*Q46)*R46*(1+$B$41)*(1+$C$41)*(1+$D$41)</f>
        <v>0</v>
      </c>
      <c r="U46" s="262"/>
      <c r="V46" s="229"/>
      <c r="W46" s="239">
        <v>12</v>
      </c>
      <c r="X46" s="68">
        <f t="shared" si="47"/>
        <v>0</v>
      </c>
      <c r="Y46" s="57">
        <f t="shared" si="48"/>
        <v>0</v>
      </c>
      <c r="Z46" s="58">
        <f>((C46/12)*W46)*X46*(1+$B$41)*(1+$C$41)*(1+$D$41)*(1+$E$41)</f>
        <v>0</v>
      </c>
      <c r="AA46" s="262"/>
      <c r="AB46" s="229"/>
      <c r="AC46" s="239">
        <v>12</v>
      </c>
      <c r="AD46" s="68">
        <f t="shared" si="49"/>
        <v>0</v>
      </c>
      <c r="AE46" s="57">
        <f t="shared" si="39"/>
        <v>0</v>
      </c>
      <c r="AF46" s="58">
        <f>((C46/12)*AC46)*AD46*(1+$B$41)*(1+$C$41)*(1+$D$41)*(1+$E$41)*(1+$F$41)</f>
        <v>0</v>
      </c>
      <c r="AG46" s="174"/>
      <c r="AH46" s="221">
        <f t="shared" si="40"/>
        <v>0</v>
      </c>
      <c r="AI46" s="221">
        <f t="shared" si="40"/>
        <v>0</v>
      </c>
      <c r="AL46" s="28"/>
    </row>
    <row r="47" spans="1:41" ht="13.8" x14ac:dyDescent="0.25">
      <c r="A47" s="15" t="s">
        <v>47</v>
      </c>
      <c r="B47" s="142">
        <v>0</v>
      </c>
      <c r="C47" s="17">
        <f>(B47*2080)</f>
        <v>0</v>
      </c>
      <c r="D47" s="229"/>
      <c r="E47" s="239">
        <v>12</v>
      </c>
      <c r="F47" s="68">
        <f t="shared" ref="F47" si="55">D47/E47</f>
        <v>0</v>
      </c>
      <c r="G47" s="57">
        <f t="shared" ref="G47" si="56">173.33*D47</f>
        <v>0</v>
      </c>
      <c r="H47" s="58">
        <f t="shared" si="43"/>
        <v>0</v>
      </c>
      <c r="I47" s="262"/>
      <c r="J47" s="229"/>
      <c r="K47" s="239">
        <v>12</v>
      </c>
      <c r="L47" s="68">
        <f t="shared" ref="L47" si="57">J47/K47</f>
        <v>0</v>
      </c>
      <c r="M47" s="57">
        <f t="shared" ref="M47" si="58">173.33*J47</f>
        <v>0</v>
      </c>
      <c r="N47" s="58">
        <f>((C47/12)*K47)*L47*(1+$B$41)*(1+$C$41)</f>
        <v>0</v>
      </c>
      <c r="O47" s="262"/>
      <c r="P47" s="229"/>
      <c r="Q47" s="239">
        <v>12</v>
      </c>
      <c r="R47" s="68">
        <f t="shared" ref="R47" si="59">P47/Q47</f>
        <v>0</v>
      </c>
      <c r="S47" s="57">
        <f t="shared" ref="S47" si="60">173.33*P47</f>
        <v>0</v>
      </c>
      <c r="T47" s="58">
        <f>((C47/12)*Q47)*R47*(1+$B$41)*(1+$C$41)*(1+$D$41)</f>
        <v>0</v>
      </c>
      <c r="U47" s="262"/>
      <c r="V47" s="229"/>
      <c r="W47" s="239">
        <v>12</v>
      </c>
      <c r="X47" s="68">
        <f t="shared" ref="X47" si="61">V47/W47</f>
        <v>0</v>
      </c>
      <c r="Y47" s="57">
        <f t="shared" si="48"/>
        <v>0</v>
      </c>
      <c r="Z47" s="58">
        <f>((C47/12)*W47)*X47*(1+$B$41)*(1+$C$41)*(1+$D$41)*(1+$E$41)</f>
        <v>0</v>
      </c>
      <c r="AA47" s="262"/>
      <c r="AB47" s="229"/>
      <c r="AC47" s="239">
        <v>12</v>
      </c>
      <c r="AD47" s="68">
        <f t="shared" ref="AD47" si="62">AB47/AC47</f>
        <v>0</v>
      </c>
      <c r="AE47" s="57">
        <f t="shared" ref="AE47" si="63">173.33*AB47</f>
        <v>0</v>
      </c>
      <c r="AF47" s="58">
        <f>((C47/12)*AC47)*AD47*(1+$B$41)*(1+$C$41)*(1+$D$41)*(1+$E$41)*(1+$F$41)</f>
        <v>0</v>
      </c>
      <c r="AG47" s="174"/>
      <c r="AH47" s="221">
        <f t="shared" ref="AH47:AI47" si="64">SUM(H47+N47+T47+Z47+AF47)</f>
        <v>0</v>
      </c>
      <c r="AI47" s="221">
        <f t="shared" si="64"/>
        <v>0</v>
      </c>
      <c r="AL47" s="28"/>
    </row>
    <row r="48" spans="1:41" s="82" customFormat="1" ht="14.4" x14ac:dyDescent="0.3">
      <c r="A48" s="201" t="s">
        <v>48</v>
      </c>
      <c r="B48" s="201"/>
      <c r="C48" s="201"/>
      <c r="D48" s="63"/>
      <c r="E48" s="64"/>
      <c r="F48" s="206"/>
      <c r="G48" s="207"/>
      <c r="H48" s="62">
        <f>SUM(H43:H47)</f>
        <v>0</v>
      </c>
      <c r="I48" s="232">
        <f>SUM(I43:I47)</f>
        <v>0</v>
      </c>
      <c r="J48" s="63"/>
      <c r="K48" s="79"/>
      <c r="L48" s="79"/>
      <c r="M48" s="66"/>
      <c r="N48" s="62">
        <f>SUM(N43:N47)</f>
        <v>0</v>
      </c>
      <c r="O48" s="232">
        <f>SUM(O43:O47)</f>
        <v>0</v>
      </c>
      <c r="P48" s="63"/>
      <c r="Q48" s="79"/>
      <c r="R48" s="79"/>
      <c r="S48" s="66"/>
      <c r="T48" s="62">
        <f>SUM(T43:T47)</f>
        <v>0</v>
      </c>
      <c r="U48" s="232">
        <f>SUM(U43:U47)</f>
        <v>0</v>
      </c>
      <c r="V48" s="63"/>
      <c r="W48" s="79"/>
      <c r="X48" s="79"/>
      <c r="Y48" s="66"/>
      <c r="Z48" s="62">
        <f>SUM(Z43:Z47)</f>
        <v>0</v>
      </c>
      <c r="AA48" s="232">
        <f>SUM(AA43:AA47)</f>
        <v>0</v>
      </c>
      <c r="AB48" s="63"/>
      <c r="AC48" s="79"/>
      <c r="AD48" s="79"/>
      <c r="AE48" s="66"/>
      <c r="AF48" s="62">
        <f>SUM(AF43:AF47)</f>
        <v>0</v>
      </c>
      <c r="AG48" s="62">
        <f>SUM(AG43:AG47)</f>
        <v>0</v>
      </c>
      <c r="AH48" s="222">
        <f t="shared" si="40"/>
        <v>0</v>
      </c>
      <c r="AI48" s="222">
        <f t="shared" si="40"/>
        <v>0</v>
      </c>
      <c r="AJ48" s="80" t="s">
        <v>33</v>
      </c>
      <c r="AK48" s="81"/>
    </row>
    <row r="49" spans="1:38" s="81" customFormat="1" ht="14.4" x14ac:dyDescent="0.3">
      <c r="A49" s="169"/>
      <c r="B49" s="169"/>
      <c r="C49" s="169"/>
      <c r="D49" s="77"/>
      <c r="E49" s="78"/>
      <c r="F49" s="170"/>
      <c r="G49" s="78"/>
      <c r="H49" s="215"/>
      <c r="I49" s="264"/>
      <c r="J49" s="77"/>
      <c r="K49" s="77"/>
      <c r="L49" s="83"/>
      <c r="M49" s="83"/>
      <c r="N49" s="215"/>
      <c r="O49" s="264"/>
      <c r="P49" s="77"/>
      <c r="Q49" s="77"/>
      <c r="R49" s="83"/>
      <c r="S49" s="83"/>
      <c r="T49" s="215"/>
      <c r="U49" s="264"/>
      <c r="V49" s="77"/>
      <c r="W49" s="77"/>
      <c r="X49" s="83"/>
      <c r="Y49" s="83"/>
      <c r="Z49" s="215"/>
      <c r="AA49" s="264"/>
      <c r="AB49" s="77"/>
      <c r="AC49" s="77"/>
      <c r="AD49" s="83"/>
      <c r="AE49" s="83"/>
      <c r="AF49" s="215"/>
      <c r="AG49" s="180"/>
      <c r="AH49" s="224"/>
      <c r="AI49" s="174"/>
    </row>
    <row r="50" spans="1:38" ht="13.8" x14ac:dyDescent="0.25">
      <c r="A50" s="48" t="s">
        <v>49</v>
      </c>
      <c r="B50" s="48" t="s">
        <v>17</v>
      </c>
      <c r="C50" s="48"/>
      <c r="D50" s="59"/>
      <c r="E50" s="84"/>
      <c r="F50" s="53"/>
      <c r="G50" s="18"/>
      <c r="H50" s="110"/>
      <c r="I50" s="265"/>
      <c r="J50" s="168"/>
      <c r="K50" s="168"/>
      <c r="L50" s="109"/>
      <c r="M50" s="111"/>
      <c r="N50" s="110"/>
      <c r="O50" s="265"/>
      <c r="P50" s="85"/>
      <c r="Q50" s="85"/>
      <c r="R50" s="38"/>
      <c r="S50" s="18"/>
      <c r="T50" s="69"/>
      <c r="U50" s="262"/>
      <c r="V50" s="85"/>
      <c r="W50" s="85"/>
      <c r="X50" s="38"/>
      <c r="Y50" s="18"/>
      <c r="Z50" s="69"/>
      <c r="AA50" s="262"/>
      <c r="AB50" s="85"/>
      <c r="AC50" s="85"/>
      <c r="AD50" s="38"/>
      <c r="AE50" s="18"/>
      <c r="AF50" s="69"/>
      <c r="AG50" s="174"/>
      <c r="AH50" s="225"/>
      <c r="AI50" s="172"/>
      <c r="AK50" s="28"/>
      <c r="AL50" s="28"/>
    </row>
    <row r="51" spans="1:38" ht="13.8" x14ac:dyDescent="0.25">
      <c r="A51" s="15" t="s">
        <v>50</v>
      </c>
      <c r="B51" s="48"/>
      <c r="C51" s="48"/>
      <c r="D51" s="59"/>
      <c r="E51" s="86"/>
      <c r="F51" s="86"/>
      <c r="G51" s="53"/>
      <c r="H51" s="110"/>
      <c r="I51" s="265"/>
      <c r="J51" s="111"/>
      <c r="K51" s="168"/>
      <c r="L51" s="168"/>
      <c r="M51" s="109"/>
      <c r="N51" s="110"/>
      <c r="O51" s="265"/>
      <c r="P51" s="18"/>
      <c r="Q51" s="85"/>
      <c r="R51" s="85"/>
      <c r="S51" s="38"/>
      <c r="T51" s="69"/>
      <c r="U51" s="262"/>
      <c r="V51" s="18"/>
      <c r="W51" s="85"/>
      <c r="X51" s="85"/>
      <c r="Y51" s="38"/>
      <c r="Z51" s="69"/>
      <c r="AA51" s="262"/>
      <c r="AB51" s="18"/>
      <c r="AC51" s="85"/>
      <c r="AD51" s="85"/>
      <c r="AE51" s="38"/>
      <c r="AF51" s="69"/>
      <c r="AG51" s="174"/>
      <c r="AH51" s="221"/>
      <c r="AI51" s="174"/>
      <c r="AL51" s="28"/>
    </row>
    <row r="52" spans="1:38" s="87" customFormat="1" ht="13.8" x14ac:dyDescent="0.25">
      <c r="A52" s="15" t="s">
        <v>51</v>
      </c>
      <c r="B52" s="88">
        <f>B13</f>
        <v>0</v>
      </c>
      <c r="C52" s="88"/>
      <c r="D52" s="89"/>
      <c r="E52" s="86">
        <f>'fringe benefits'!C4</f>
        <v>0.2923</v>
      </c>
      <c r="F52" s="86"/>
      <c r="G52" s="90"/>
      <c r="H52" s="69">
        <f>(H13+H14)*$E$52</f>
        <v>0</v>
      </c>
      <c r="I52" s="266"/>
      <c r="J52" s="91"/>
      <c r="K52" s="92"/>
      <c r="L52" s="92"/>
      <c r="M52" s="45"/>
      <c r="N52" s="69">
        <f>(N13+N14)*$E$52</f>
        <v>0</v>
      </c>
      <c r="O52" s="266"/>
      <c r="P52" s="91"/>
      <c r="Q52" s="92"/>
      <c r="R52" s="92"/>
      <c r="S52" s="45"/>
      <c r="T52" s="69">
        <f>(T13+T14)*$E$52</f>
        <v>0</v>
      </c>
      <c r="U52" s="266"/>
      <c r="V52" s="91"/>
      <c r="W52" s="92"/>
      <c r="X52" s="92"/>
      <c r="Y52" s="45"/>
      <c r="Z52" s="69">
        <f>(Z13+Z14)*$E$52</f>
        <v>0</v>
      </c>
      <c r="AA52" s="266"/>
      <c r="AB52" s="91"/>
      <c r="AC52" s="92"/>
      <c r="AD52" s="92"/>
      <c r="AE52" s="45"/>
      <c r="AF52" s="69">
        <f>(AF13+AF14)*$E$52</f>
        <v>0</v>
      </c>
      <c r="AG52" s="175"/>
      <c r="AH52" s="221">
        <f t="shared" ref="AH52:AH60" si="65">SUM(H52+N52+T52+Z52+AF52)</f>
        <v>0</v>
      </c>
      <c r="AI52" s="175"/>
      <c r="AJ52" s="93"/>
      <c r="AK52" s="93"/>
    </row>
    <row r="53" spans="1:38" s="87" customFormat="1" ht="13.8" x14ac:dyDescent="0.25">
      <c r="A53" s="15" t="s">
        <v>52</v>
      </c>
      <c r="B53" s="88">
        <f>B15</f>
        <v>0</v>
      </c>
      <c r="C53" s="88"/>
      <c r="D53" s="89"/>
      <c r="E53" s="86">
        <f>'fringe benefits'!C4</f>
        <v>0.2923</v>
      </c>
      <c r="F53" s="86"/>
      <c r="G53" s="90"/>
      <c r="H53" s="69">
        <f>(H15+H16)*$E$53</f>
        <v>0</v>
      </c>
      <c r="I53" s="266"/>
      <c r="J53" s="91"/>
      <c r="K53" s="92"/>
      <c r="L53" s="92"/>
      <c r="M53" s="45"/>
      <c r="N53" s="69">
        <f>(N15+N16)*$E$53</f>
        <v>0</v>
      </c>
      <c r="O53" s="266"/>
      <c r="P53" s="91"/>
      <c r="Q53" s="92"/>
      <c r="R53" s="92"/>
      <c r="S53" s="45"/>
      <c r="T53" s="69">
        <f>(T15+T16)*$E$53</f>
        <v>0</v>
      </c>
      <c r="U53" s="266"/>
      <c r="V53" s="91"/>
      <c r="W53" s="92"/>
      <c r="X53" s="92"/>
      <c r="Y53" s="45"/>
      <c r="Z53" s="69">
        <f>(Z15+Z16)*$E$53</f>
        <v>0</v>
      </c>
      <c r="AA53" s="266"/>
      <c r="AB53" s="91"/>
      <c r="AC53" s="92"/>
      <c r="AD53" s="92"/>
      <c r="AE53" s="45"/>
      <c r="AF53" s="69">
        <f>(AF15+AF16)*$E$53</f>
        <v>0</v>
      </c>
      <c r="AG53" s="175"/>
      <c r="AH53" s="221">
        <f t="shared" si="65"/>
        <v>0</v>
      </c>
      <c r="AI53" s="175"/>
      <c r="AJ53" s="93"/>
      <c r="AK53" s="93"/>
    </row>
    <row r="54" spans="1:38" s="87" customFormat="1" ht="13.8" x14ac:dyDescent="0.25">
      <c r="A54" s="15" t="s">
        <v>52</v>
      </c>
      <c r="B54" s="88">
        <f>B17</f>
        <v>0</v>
      </c>
      <c r="C54" s="88"/>
      <c r="D54" s="89"/>
      <c r="E54" s="86">
        <f>'fringe benefits'!C4</f>
        <v>0.2923</v>
      </c>
      <c r="F54" s="86"/>
      <c r="G54" s="90"/>
      <c r="H54" s="69">
        <f>(H17+H18)*$E$54</f>
        <v>0</v>
      </c>
      <c r="I54" s="266"/>
      <c r="J54" s="91"/>
      <c r="K54" s="92"/>
      <c r="L54" s="92"/>
      <c r="M54" s="45"/>
      <c r="N54" s="69">
        <f>(N17+N18)*$E$54</f>
        <v>0</v>
      </c>
      <c r="O54" s="266"/>
      <c r="P54" s="91"/>
      <c r="Q54" s="92"/>
      <c r="R54" s="92"/>
      <c r="S54" s="45"/>
      <c r="T54" s="69">
        <f>(T17+T18)*$E$54</f>
        <v>0</v>
      </c>
      <c r="U54" s="266"/>
      <c r="V54" s="91"/>
      <c r="W54" s="92"/>
      <c r="X54" s="92"/>
      <c r="Y54" s="45"/>
      <c r="Z54" s="69">
        <f>(Z17+Z18)*$E$54</f>
        <v>0</v>
      </c>
      <c r="AA54" s="266"/>
      <c r="AB54" s="91"/>
      <c r="AC54" s="92"/>
      <c r="AD54" s="92"/>
      <c r="AE54" s="45"/>
      <c r="AF54" s="69">
        <f>(AF17+AF18)*$E$54</f>
        <v>0</v>
      </c>
      <c r="AG54" s="175"/>
      <c r="AH54" s="221">
        <f t="shared" si="65"/>
        <v>0</v>
      </c>
      <c r="AI54" s="175"/>
      <c r="AJ54" s="93"/>
      <c r="AK54" s="93"/>
    </row>
    <row r="55" spans="1:38" s="87" customFormat="1" ht="13.8" x14ac:dyDescent="0.25">
      <c r="A55" s="15" t="s">
        <v>52</v>
      </c>
      <c r="B55" s="88">
        <f>B19</f>
        <v>0</v>
      </c>
      <c r="C55" s="88"/>
      <c r="D55" s="89"/>
      <c r="E55" s="86">
        <f>'fringe benefits'!C4</f>
        <v>0.2923</v>
      </c>
      <c r="F55" s="86"/>
      <c r="G55" s="90"/>
      <c r="H55" s="69">
        <f>(H19+H20)*$E$55</f>
        <v>0</v>
      </c>
      <c r="I55" s="266"/>
      <c r="J55" s="91"/>
      <c r="K55" s="92"/>
      <c r="L55" s="92"/>
      <c r="M55" s="45"/>
      <c r="N55" s="69">
        <f>(N19+N20)*$E$55</f>
        <v>0</v>
      </c>
      <c r="O55" s="266"/>
      <c r="P55" s="91"/>
      <c r="Q55" s="92"/>
      <c r="R55" s="92"/>
      <c r="S55" s="45"/>
      <c r="T55" s="69">
        <f>(T19+T20)*$E$55</f>
        <v>0</v>
      </c>
      <c r="U55" s="266"/>
      <c r="V55" s="91"/>
      <c r="W55" s="92"/>
      <c r="X55" s="92"/>
      <c r="Y55" s="45"/>
      <c r="Z55" s="69">
        <f>(Z19+Z20)*$E$55</f>
        <v>0</v>
      </c>
      <c r="AA55" s="266"/>
      <c r="AB55" s="91"/>
      <c r="AC55" s="92"/>
      <c r="AD55" s="92"/>
      <c r="AE55" s="45"/>
      <c r="AF55" s="69">
        <f>(AF19+AF20)*$E$55</f>
        <v>0</v>
      </c>
      <c r="AG55" s="175"/>
      <c r="AH55" s="221">
        <f t="shared" si="65"/>
        <v>0</v>
      </c>
      <c r="AI55" s="175"/>
      <c r="AJ55" s="93"/>
      <c r="AK55" s="93"/>
    </row>
    <row r="56" spans="1:38" s="87" customFormat="1" ht="13.8" x14ac:dyDescent="0.25">
      <c r="A56" s="15" t="s">
        <v>52</v>
      </c>
      <c r="B56" s="88">
        <f>B21</f>
        <v>0</v>
      </c>
      <c r="C56" s="88"/>
      <c r="D56" s="89"/>
      <c r="E56" s="86">
        <f>'fringe benefits'!C4</f>
        <v>0.2923</v>
      </c>
      <c r="F56" s="86"/>
      <c r="G56" s="90"/>
      <c r="H56" s="69">
        <f>(H21+H22)*$E$56</f>
        <v>0</v>
      </c>
      <c r="I56" s="266"/>
      <c r="J56" s="91"/>
      <c r="K56" s="92"/>
      <c r="L56" s="92"/>
      <c r="M56" s="45"/>
      <c r="N56" s="69">
        <f>(N21+N22)*$E$56</f>
        <v>0</v>
      </c>
      <c r="O56" s="266"/>
      <c r="P56" s="91"/>
      <c r="Q56" s="92"/>
      <c r="R56" s="92"/>
      <c r="S56" s="45"/>
      <c r="T56" s="69">
        <f>(T21+T22)*$E$56</f>
        <v>0</v>
      </c>
      <c r="U56" s="266"/>
      <c r="V56" s="91"/>
      <c r="W56" s="92"/>
      <c r="X56" s="92"/>
      <c r="Y56" s="45"/>
      <c r="Z56" s="69">
        <f>(Z21+Z22)*$E$56</f>
        <v>0</v>
      </c>
      <c r="AA56" s="266"/>
      <c r="AB56" s="91"/>
      <c r="AC56" s="92"/>
      <c r="AD56" s="92"/>
      <c r="AE56" s="45"/>
      <c r="AF56" s="69">
        <f>(AF21+AF22)*$E$56</f>
        <v>0</v>
      </c>
      <c r="AG56" s="175"/>
      <c r="AH56" s="221">
        <f t="shared" si="65"/>
        <v>0</v>
      </c>
      <c r="AI56" s="175"/>
      <c r="AJ56" s="93"/>
      <c r="AK56" s="93"/>
    </row>
    <row r="57" spans="1:38" s="87" customFormat="1" ht="13.8" x14ac:dyDescent="0.25">
      <c r="A57" s="15" t="s">
        <v>52</v>
      </c>
      <c r="B57" s="88">
        <f>B23</f>
        <v>0</v>
      </c>
      <c r="C57" s="88"/>
      <c r="D57" s="89"/>
      <c r="E57" s="86">
        <f>'fringe benefits'!C4</f>
        <v>0.2923</v>
      </c>
      <c r="F57" s="86"/>
      <c r="G57" s="90"/>
      <c r="H57" s="69">
        <f>(H23)*$E$57</f>
        <v>0</v>
      </c>
      <c r="I57" s="266"/>
      <c r="J57" s="91"/>
      <c r="K57" s="92"/>
      <c r="L57" s="92"/>
      <c r="M57" s="45"/>
      <c r="N57" s="69">
        <f>(N23)*$E$57</f>
        <v>0</v>
      </c>
      <c r="O57" s="266"/>
      <c r="P57" s="91"/>
      <c r="Q57" s="92"/>
      <c r="R57" s="92"/>
      <c r="S57" s="45"/>
      <c r="T57" s="69">
        <f>(T23)*$E$57</f>
        <v>0</v>
      </c>
      <c r="U57" s="266"/>
      <c r="V57" s="91"/>
      <c r="W57" s="92"/>
      <c r="X57" s="92"/>
      <c r="Y57" s="45"/>
      <c r="Z57" s="69">
        <f>(Z23)*$E$57</f>
        <v>0</v>
      </c>
      <c r="AA57" s="266"/>
      <c r="AB57" s="91"/>
      <c r="AC57" s="92"/>
      <c r="AD57" s="92"/>
      <c r="AE57" s="45"/>
      <c r="AF57" s="69">
        <f>(AF23)*$E$57</f>
        <v>0</v>
      </c>
      <c r="AG57" s="175"/>
      <c r="AH57" s="221">
        <f t="shared" ref="AH57" si="66">SUM(H57+N57+T57+Z57+AF57)</f>
        <v>0</v>
      </c>
      <c r="AI57" s="175"/>
      <c r="AJ57" s="93"/>
      <c r="AK57" s="93"/>
    </row>
    <row r="58" spans="1:38" s="87" customFormat="1" ht="13.8" x14ac:dyDescent="0.25">
      <c r="A58" s="15" t="s">
        <v>52</v>
      </c>
      <c r="B58" s="88">
        <f>B24</f>
        <v>0</v>
      </c>
      <c r="C58" s="88"/>
      <c r="D58" s="89"/>
      <c r="E58" s="86">
        <f>'fringe benefits'!C4</f>
        <v>0.2923</v>
      </c>
      <c r="F58" s="86"/>
      <c r="G58" s="90"/>
      <c r="H58" s="69">
        <f>(H24)*$E$58</f>
        <v>0</v>
      </c>
      <c r="I58" s="266"/>
      <c r="J58" s="91"/>
      <c r="K58" s="92"/>
      <c r="L58" s="92"/>
      <c r="M58" s="45"/>
      <c r="N58" s="69">
        <f>(N24)*$E$58</f>
        <v>0</v>
      </c>
      <c r="O58" s="266"/>
      <c r="P58" s="91"/>
      <c r="Q58" s="92"/>
      <c r="R58" s="92"/>
      <c r="S58" s="45"/>
      <c r="T58" s="69">
        <f>(T24)*$E$58</f>
        <v>0</v>
      </c>
      <c r="U58" s="266"/>
      <c r="V58" s="91"/>
      <c r="W58" s="92"/>
      <c r="X58" s="92"/>
      <c r="Y58" s="45"/>
      <c r="Z58" s="69">
        <f>(Z24)*$E$58</f>
        <v>0</v>
      </c>
      <c r="AA58" s="266"/>
      <c r="AB58" s="91"/>
      <c r="AC58" s="92"/>
      <c r="AD58" s="92"/>
      <c r="AE58" s="45"/>
      <c r="AF58" s="69">
        <f>(AF24)*$E$58</f>
        <v>0</v>
      </c>
      <c r="AG58" s="175"/>
      <c r="AH58" s="221">
        <f t="shared" ref="AH58" si="67">SUM(H58+N58+T58+Z58+AF58)</f>
        <v>0</v>
      </c>
      <c r="AI58" s="175"/>
      <c r="AJ58" s="93"/>
      <c r="AK58" s="93"/>
    </row>
    <row r="59" spans="1:38" ht="13.8" x14ac:dyDescent="0.25">
      <c r="A59" s="15" t="s">
        <v>53</v>
      </c>
      <c r="B59" s="88">
        <f>B25</f>
        <v>0</v>
      </c>
      <c r="C59" s="15"/>
      <c r="D59" s="59"/>
      <c r="E59" s="86">
        <f>'fringe benefits'!C5</f>
        <v>0.13120000000000001</v>
      </c>
      <c r="F59" s="86"/>
      <c r="G59" s="94"/>
      <c r="H59" s="69">
        <f>(H25+H26)*$E$59</f>
        <v>0</v>
      </c>
      <c r="I59" s="262"/>
      <c r="J59" s="18"/>
      <c r="K59" s="18"/>
      <c r="L59" s="18"/>
      <c r="M59" s="18"/>
      <c r="N59" s="69">
        <f>(N25+N26)*$E$59</f>
        <v>0</v>
      </c>
      <c r="O59" s="262"/>
      <c r="P59" s="18"/>
      <c r="Q59" s="95"/>
      <c r="R59" s="95"/>
      <c r="S59" s="38"/>
      <c r="T59" s="69">
        <f>(T25+T26)*$E$59</f>
        <v>0</v>
      </c>
      <c r="U59" s="262"/>
      <c r="V59" s="18"/>
      <c r="W59" s="18"/>
      <c r="X59" s="18"/>
      <c r="Y59" s="18"/>
      <c r="Z59" s="69">
        <f>(Z25+Z26)*$E$59</f>
        <v>0</v>
      </c>
      <c r="AA59" s="262"/>
      <c r="AB59" s="18"/>
      <c r="AC59" s="95"/>
      <c r="AD59" s="95"/>
      <c r="AE59" s="38"/>
      <c r="AF59" s="69">
        <f>(AF25+AF26)*$E$59</f>
        <v>0</v>
      </c>
      <c r="AG59" s="174"/>
      <c r="AH59" s="221">
        <f t="shared" si="65"/>
        <v>0</v>
      </c>
      <c r="AI59" s="172"/>
      <c r="AL59" s="28"/>
    </row>
    <row r="60" spans="1:38" ht="13.8" x14ac:dyDescent="0.25">
      <c r="A60" s="15" t="s">
        <v>37</v>
      </c>
      <c r="B60" s="15"/>
      <c r="C60" s="15"/>
      <c r="D60" s="59"/>
      <c r="E60" s="86">
        <f>'fringe benefits'!C17</f>
        <v>0.25990000000000002</v>
      </c>
      <c r="F60" s="86"/>
      <c r="G60" s="94"/>
      <c r="H60" s="69">
        <f>H32*$E$60</f>
        <v>0</v>
      </c>
      <c r="I60" s="262"/>
      <c r="J60" s="18"/>
      <c r="K60" s="95"/>
      <c r="L60" s="95"/>
      <c r="M60" s="38"/>
      <c r="N60" s="69">
        <f>N32*$E$60</f>
        <v>0</v>
      </c>
      <c r="O60" s="262"/>
      <c r="P60" s="18"/>
      <c r="Q60" s="95"/>
      <c r="R60" s="95"/>
      <c r="S60" s="38"/>
      <c r="T60" s="69">
        <f>T32*$E$60</f>
        <v>0</v>
      </c>
      <c r="U60" s="262"/>
      <c r="V60" s="18"/>
      <c r="W60" s="95"/>
      <c r="X60" s="95"/>
      <c r="Y60" s="38"/>
      <c r="Z60" s="69">
        <f>Z32*$E$60</f>
        <v>0</v>
      </c>
      <c r="AA60" s="262"/>
      <c r="AB60" s="18"/>
      <c r="AC60" s="95"/>
      <c r="AD60" s="95"/>
      <c r="AE60" s="38"/>
      <c r="AF60" s="69">
        <f>AF32*$E$60</f>
        <v>0</v>
      </c>
      <c r="AG60" s="174"/>
      <c r="AH60" s="221">
        <f t="shared" si="65"/>
        <v>0</v>
      </c>
      <c r="AI60" s="172"/>
      <c r="AL60" s="28"/>
    </row>
    <row r="61" spans="1:38" ht="13.8" x14ac:dyDescent="0.25">
      <c r="A61" s="15"/>
      <c r="B61" s="15"/>
      <c r="C61" s="15"/>
      <c r="D61" s="59"/>
      <c r="E61" s="86" t="s">
        <v>54</v>
      </c>
      <c r="F61" s="86" t="s">
        <v>55</v>
      </c>
      <c r="G61" s="94"/>
      <c r="H61" s="69"/>
      <c r="I61" s="262"/>
      <c r="J61" s="18"/>
      <c r="K61" s="95"/>
      <c r="L61" s="95"/>
      <c r="M61" s="38"/>
      <c r="N61" s="69"/>
      <c r="O61" s="262"/>
      <c r="P61" s="18"/>
      <c r="Q61" s="95"/>
      <c r="R61" s="95"/>
      <c r="S61" s="38"/>
      <c r="T61" s="69"/>
      <c r="U61" s="262"/>
      <c r="V61" s="18"/>
      <c r="W61" s="95"/>
      <c r="X61" s="95"/>
      <c r="Y61" s="38"/>
      <c r="Z61" s="69"/>
      <c r="AA61" s="262"/>
      <c r="AB61" s="18"/>
      <c r="AC61" s="95"/>
      <c r="AD61" s="95"/>
      <c r="AE61" s="38"/>
      <c r="AF61" s="69"/>
      <c r="AG61" s="174"/>
      <c r="AH61" s="221"/>
      <c r="AI61" s="172"/>
      <c r="AL61" s="28"/>
    </row>
    <row r="62" spans="1:38" ht="13.8" x14ac:dyDescent="0.25">
      <c r="A62" s="15" t="s">
        <v>38</v>
      </c>
      <c r="B62" s="15"/>
      <c r="C62" s="15"/>
      <c r="D62" s="59"/>
      <c r="E62" s="86">
        <f>'fringe benefits'!$C$18</f>
        <v>0.38080000000000003</v>
      </c>
      <c r="F62" s="86">
        <f>'fringe benefits'!$C$19</f>
        <v>0.248</v>
      </c>
      <c r="G62" s="94"/>
      <c r="H62" s="69">
        <f>(IF(F33&gt;=50%,$E$62,$F$62))*H33</f>
        <v>0</v>
      </c>
      <c r="I62" s="262"/>
      <c r="J62" s="18"/>
      <c r="K62" s="95"/>
      <c r="L62" s="95"/>
      <c r="M62" s="38"/>
      <c r="N62" s="69">
        <f>(IF(L33&gt;=50%,$E$62,$F$62))*N33</f>
        <v>0</v>
      </c>
      <c r="O62" s="262"/>
      <c r="P62" s="18"/>
      <c r="Q62" s="95"/>
      <c r="R62" s="95"/>
      <c r="S62" s="38"/>
      <c r="T62" s="69">
        <f>(IF(R33&gt;=50%,$E$62,$F$62))*T33</f>
        <v>0</v>
      </c>
      <c r="U62" s="262"/>
      <c r="V62" s="18"/>
      <c r="W62" s="95"/>
      <c r="X62" s="95"/>
      <c r="Y62" s="38"/>
      <c r="Z62" s="69">
        <f>(IF(X33&gt;=50%,$E$62,$F$62))*Z33</f>
        <v>0</v>
      </c>
      <c r="AA62" s="262"/>
      <c r="AB62" s="18"/>
      <c r="AC62" s="95"/>
      <c r="AD62" s="95"/>
      <c r="AE62" s="38"/>
      <c r="AF62" s="69">
        <f>(IF(AD33&gt;=50%,$E$62,$F$62))*AF33</f>
        <v>0</v>
      </c>
      <c r="AG62" s="174"/>
      <c r="AH62" s="221">
        <f>SUM(H62+N62+T62+Z62+AF62)</f>
        <v>0</v>
      </c>
      <c r="AI62" s="172"/>
      <c r="AL62" s="28"/>
    </row>
    <row r="63" spans="1:38" ht="13.8" x14ac:dyDescent="0.25">
      <c r="A63" s="15" t="s">
        <v>120</v>
      </c>
      <c r="B63" s="15"/>
      <c r="C63" s="15"/>
      <c r="D63" s="59"/>
      <c r="E63" s="86">
        <f>'fringe benefits'!C12</f>
        <v>0.36230000000000001</v>
      </c>
      <c r="F63" s="86">
        <f>'fringe benefits'!C13</f>
        <v>0.24149999999999999</v>
      </c>
      <c r="G63" s="94"/>
      <c r="H63" s="69">
        <f>(IF(F34&gt;=50%,$E$63,$F$63))*H34</f>
        <v>0</v>
      </c>
      <c r="I63" s="262"/>
      <c r="J63" s="18"/>
      <c r="K63" s="95"/>
      <c r="L63" s="95"/>
      <c r="M63" s="38"/>
      <c r="N63" s="69">
        <f>(IF(L34&gt;=50%,$E$63,$F$63))*N34</f>
        <v>0</v>
      </c>
      <c r="O63" s="262"/>
      <c r="P63" s="18"/>
      <c r="Q63" s="95"/>
      <c r="R63" s="95"/>
      <c r="S63" s="38"/>
      <c r="T63" s="69">
        <f>(IF(R34&gt;=50%,$E$63,$F$63))*T34</f>
        <v>0</v>
      </c>
      <c r="U63" s="262"/>
      <c r="V63" s="18"/>
      <c r="W63" s="95"/>
      <c r="X63" s="95"/>
      <c r="Y63" s="38"/>
      <c r="Z63" s="69">
        <f>(IF(X34&gt;=50%,$E$63,$F$63))*Z34</f>
        <v>0</v>
      </c>
      <c r="AA63" s="262"/>
      <c r="AB63" s="18"/>
      <c r="AC63" s="95"/>
      <c r="AD63" s="95"/>
      <c r="AE63" s="38"/>
      <c r="AF63" s="69">
        <f>(IF(AD34&gt;=50%,$E$63,$F$63))*AF34</f>
        <v>0</v>
      </c>
      <c r="AG63" s="174"/>
      <c r="AH63" s="221">
        <f t="shared" ref="AH63:AH65" si="68">SUM(H63+N63+T63+Z63+AF63)</f>
        <v>0</v>
      </c>
      <c r="AI63" s="172"/>
      <c r="AL63" s="28"/>
    </row>
    <row r="64" spans="1:38" ht="13.8" x14ac:dyDescent="0.25">
      <c r="A64" s="15" t="s">
        <v>120</v>
      </c>
      <c r="B64" s="15"/>
      <c r="C64" s="15"/>
      <c r="D64" s="59"/>
      <c r="E64" s="86">
        <f>'fringe benefits'!C12</f>
        <v>0.36230000000000001</v>
      </c>
      <c r="F64" s="86">
        <f>'fringe benefits'!C13</f>
        <v>0.24149999999999999</v>
      </c>
      <c r="G64" s="94"/>
      <c r="H64" s="69">
        <f>(IF(F35&gt;=50%,$E$64,$F$64))*H35</f>
        <v>0</v>
      </c>
      <c r="I64" s="262"/>
      <c r="J64" s="18"/>
      <c r="K64" s="95"/>
      <c r="L64" s="95"/>
      <c r="M64" s="38"/>
      <c r="N64" s="69">
        <f>(IF(L35&gt;=50%,$E$64,$F$64))*N35</f>
        <v>0</v>
      </c>
      <c r="O64" s="262"/>
      <c r="P64" s="18"/>
      <c r="Q64" s="95"/>
      <c r="R64" s="95"/>
      <c r="S64" s="38"/>
      <c r="T64" s="69">
        <f>(IF(R35&gt;=50%,$E$64,$F$64))*T35</f>
        <v>0</v>
      </c>
      <c r="U64" s="262"/>
      <c r="V64" s="18"/>
      <c r="W64" s="95"/>
      <c r="X64" s="95"/>
      <c r="Y64" s="38"/>
      <c r="Z64" s="69">
        <f>(IF(X35&gt;=50%,$E$64,$F$64))*Z35</f>
        <v>0</v>
      </c>
      <c r="AA64" s="262"/>
      <c r="AB64" s="18"/>
      <c r="AC64" s="95"/>
      <c r="AD64" s="95"/>
      <c r="AE64" s="38"/>
      <c r="AF64" s="69">
        <f>(IF(AD35&gt;=50%,$E$64,$F$64))*AF35</f>
        <v>0</v>
      </c>
      <c r="AG64" s="174"/>
      <c r="AH64" s="221">
        <f t="shared" si="68"/>
        <v>0</v>
      </c>
      <c r="AI64" s="172"/>
      <c r="AL64" s="28"/>
    </row>
    <row r="65" spans="1:38" ht="13.8" x14ac:dyDescent="0.25">
      <c r="A65" s="15" t="s">
        <v>120</v>
      </c>
      <c r="B65" s="15"/>
      <c r="C65" s="15"/>
      <c r="D65" s="59"/>
      <c r="E65" s="86">
        <f>'fringe benefits'!C12</f>
        <v>0.36230000000000001</v>
      </c>
      <c r="F65" s="86">
        <f>'fringe benefits'!C13</f>
        <v>0.24149999999999999</v>
      </c>
      <c r="G65" s="94"/>
      <c r="H65" s="69">
        <f>(IF(F36&gt;=50%,$E$65,$F$65))*H36</f>
        <v>0</v>
      </c>
      <c r="I65" s="262"/>
      <c r="J65" s="18"/>
      <c r="K65" s="95"/>
      <c r="L65" s="95"/>
      <c r="M65" s="38"/>
      <c r="N65" s="69">
        <f>(IF(L36&gt;=50%,$E$65,$F$65))*N36</f>
        <v>0</v>
      </c>
      <c r="O65" s="262"/>
      <c r="P65" s="18"/>
      <c r="Q65" s="95"/>
      <c r="R65" s="95"/>
      <c r="S65" s="38"/>
      <c r="T65" s="69">
        <f>(IF(R36&gt;=50%,$E$65,$F$65))*T36</f>
        <v>0</v>
      </c>
      <c r="U65" s="262"/>
      <c r="V65" s="18"/>
      <c r="W65" s="95"/>
      <c r="X65" s="95"/>
      <c r="Y65" s="38"/>
      <c r="Z65" s="69">
        <f>(IF(X36&gt;=50%,$E$65,$F$65))*Z36</f>
        <v>0</v>
      </c>
      <c r="AA65" s="262"/>
      <c r="AB65" s="18"/>
      <c r="AC65" s="95"/>
      <c r="AD65" s="95"/>
      <c r="AE65" s="38"/>
      <c r="AF65" s="69">
        <f>(IF(AD36&gt;=50%,$E$65,$F$65))*AF36</f>
        <v>0</v>
      </c>
      <c r="AG65" s="174"/>
      <c r="AH65" s="221">
        <f t="shared" si="68"/>
        <v>0</v>
      </c>
      <c r="AI65" s="172"/>
      <c r="AL65" s="28"/>
    </row>
    <row r="66" spans="1:38" ht="13.8" x14ac:dyDescent="0.25">
      <c r="A66" s="15" t="s">
        <v>56</v>
      </c>
      <c r="B66" s="15"/>
      <c r="C66" s="15"/>
      <c r="D66" s="59"/>
      <c r="E66" s="86">
        <f>'fringe benefits'!$C$22</f>
        <v>2.3999999999999998E-3</v>
      </c>
      <c r="F66" s="86">
        <f>'fringe benefits'!$C$23</f>
        <v>2.2000000000000001E-3</v>
      </c>
      <c r="G66" s="94"/>
      <c r="H66" s="69">
        <f>(IF(ROUND(G43,0)&gt;=1040,$E66,$F66))*H43</f>
        <v>0</v>
      </c>
      <c r="I66" s="262"/>
      <c r="J66" s="18"/>
      <c r="K66" s="95"/>
      <c r="L66" s="95"/>
      <c r="M66" s="38"/>
      <c r="N66" s="69">
        <f>(IF(ROUND(M43,0)&gt;=1040,$E66,$F66))*N43</f>
        <v>0</v>
      </c>
      <c r="O66" s="262"/>
      <c r="P66" s="18"/>
      <c r="Q66" s="95"/>
      <c r="R66" s="95"/>
      <c r="S66" s="38"/>
      <c r="T66" s="69">
        <f>(IF(ROUND(S43,0)&gt;=1040,$E66,$F66))*T43</f>
        <v>0</v>
      </c>
      <c r="U66" s="262"/>
      <c r="V66" s="18"/>
      <c r="W66" s="95"/>
      <c r="X66" s="95"/>
      <c r="Y66" s="38"/>
      <c r="Z66" s="69">
        <f>(IF(ROUND(Y43,0)&gt;=1040,$E66,$F66))*Z43</f>
        <v>0</v>
      </c>
      <c r="AA66" s="262"/>
      <c r="AB66" s="18"/>
      <c r="AC66" s="95"/>
      <c r="AD66" s="95"/>
      <c r="AE66" s="38"/>
      <c r="AF66" s="69">
        <f>(IF(ROUND(AE43,0)&gt;=1040,$E66,$F66))*AF43</f>
        <v>0</v>
      </c>
      <c r="AG66" s="174"/>
      <c r="AH66" s="221">
        <f t="shared" ref="AH66:AH70" si="69">SUM(H66+N66+T66+Z66+AF66)</f>
        <v>0</v>
      </c>
      <c r="AI66" s="172"/>
      <c r="AL66" s="28"/>
    </row>
    <row r="67" spans="1:38" ht="13.8" x14ac:dyDescent="0.25">
      <c r="A67" s="15" t="s">
        <v>56</v>
      </c>
      <c r="B67" s="15"/>
      <c r="C67" s="15"/>
      <c r="D67" s="59"/>
      <c r="E67" s="86">
        <f>'fringe benefits'!$C$22</f>
        <v>2.3999999999999998E-3</v>
      </c>
      <c r="F67" s="86">
        <f>'fringe benefits'!$C$23</f>
        <v>2.2000000000000001E-3</v>
      </c>
      <c r="G67" s="94"/>
      <c r="H67" s="69">
        <f>(IF(ROUND(G44,0)&gt;=1040,$E67,$F67))*H44</f>
        <v>0</v>
      </c>
      <c r="I67" s="262"/>
      <c r="J67" s="18"/>
      <c r="K67" s="95"/>
      <c r="L67" s="95"/>
      <c r="M67" s="38"/>
      <c r="N67" s="69">
        <f>(IF(ROUND(M44,0)&gt;=1040,$E67,$F67))*N44</f>
        <v>0</v>
      </c>
      <c r="O67" s="262"/>
      <c r="P67" s="18"/>
      <c r="Q67" s="95"/>
      <c r="R67" s="95"/>
      <c r="S67" s="38"/>
      <c r="T67" s="69">
        <f>(IF(ROUND(S44,0)&gt;=1040,$E67,$F67))*T44</f>
        <v>0</v>
      </c>
      <c r="U67" s="262"/>
      <c r="V67" s="18"/>
      <c r="W67" s="95"/>
      <c r="X67" s="95"/>
      <c r="Y67" s="38"/>
      <c r="Z67" s="69">
        <f>(IF(ROUND(Y44,0)&gt;=1040,$E67,$F67))*Z44</f>
        <v>0</v>
      </c>
      <c r="AA67" s="262"/>
      <c r="AB67" s="18"/>
      <c r="AC67" s="95"/>
      <c r="AD67" s="95"/>
      <c r="AE67" s="38"/>
      <c r="AF67" s="69">
        <f>(IF(ROUND(AE44,0)&gt;=1040,$E67,$F67))*AF44</f>
        <v>0</v>
      </c>
      <c r="AG67" s="174"/>
      <c r="AH67" s="221">
        <f t="shared" si="69"/>
        <v>0</v>
      </c>
      <c r="AI67" s="172"/>
      <c r="AL67" s="28"/>
    </row>
    <row r="68" spans="1:38" ht="13.8" x14ac:dyDescent="0.25">
      <c r="A68" s="15" t="s">
        <v>56</v>
      </c>
      <c r="B68" s="15"/>
      <c r="C68" s="15"/>
      <c r="D68" s="59"/>
      <c r="E68" s="86">
        <f>'fringe benefits'!$C$22</f>
        <v>2.3999999999999998E-3</v>
      </c>
      <c r="F68" s="86">
        <f>'fringe benefits'!$C$23</f>
        <v>2.2000000000000001E-3</v>
      </c>
      <c r="G68" s="94"/>
      <c r="H68" s="69">
        <f>(IF(ROUND(G45,0)&gt;=1040,$E68,$F68))*H45</f>
        <v>0</v>
      </c>
      <c r="I68" s="262"/>
      <c r="J68" s="18"/>
      <c r="K68" s="95"/>
      <c r="L68" s="95"/>
      <c r="M68" s="38"/>
      <c r="N68" s="69">
        <f>(IF(ROUND(M45,0)&gt;=1040,$E68,$F68))*N45</f>
        <v>0</v>
      </c>
      <c r="O68" s="262"/>
      <c r="P68" s="18"/>
      <c r="Q68" s="95"/>
      <c r="R68" s="95"/>
      <c r="S68" s="38"/>
      <c r="T68" s="69">
        <f>(IF(ROUND(S45,0)&gt;=1040,$E68,$F68))*T45</f>
        <v>0</v>
      </c>
      <c r="U68" s="262"/>
      <c r="V68" s="18"/>
      <c r="W68" s="95"/>
      <c r="X68" s="95"/>
      <c r="Y68" s="38"/>
      <c r="Z68" s="69">
        <f>(IF(ROUND(Y45,0)&gt;=1040,$E68,$F68))*Z45</f>
        <v>0</v>
      </c>
      <c r="AA68" s="262"/>
      <c r="AB68" s="18"/>
      <c r="AC68" s="95"/>
      <c r="AD68" s="95"/>
      <c r="AE68" s="38"/>
      <c r="AF68" s="69">
        <f>(IF(ROUND(AE45,0)&gt;=1040,$E68,$F68))*AF45</f>
        <v>0</v>
      </c>
      <c r="AG68" s="174"/>
      <c r="AH68" s="221">
        <f t="shared" si="69"/>
        <v>0</v>
      </c>
      <c r="AI68" s="172"/>
      <c r="AL68" s="28"/>
    </row>
    <row r="69" spans="1:38" ht="13.8" x14ac:dyDescent="0.25">
      <c r="A69" s="15" t="s">
        <v>56</v>
      </c>
      <c r="B69" s="15"/>
      <c r="C69" s="15"/>
      <c r="D69" s="59"/>
      <c r="E69" s="86">
        <f>'fringe benefits'!$C$22</f>
        <v>2.3999999999999998E-3</v>
      </c>
      <c r="F69" s="86">
        <f>'fringe benefits'!$C$23</f>
        <v>2.2000000000000001E-3</v>
      </c>
      <c r="G69" s="94"/>
      <c r="H69" s="69">
        <f>(IF(ROUND(G46,0)&gt;=1040,$E69,$F69))*H46</f>
        <v>0</v>
      </c>
      <c r="I69" s="262"/>
      <c r="J69" s="18"/>
      <c r="K69" s="95"/>
      <c r="L69" s="95"/>
      <c r="M69" s="38"/>
      <c r="N69" s="69">
        <f>(IF(ROUND(M46,0)&gt;=1040,$E69,$F69))*N46</f>
        <v>0</v>
      </c>
      <c r="O69" s="262"/>
      <c r="P69" s="18"/>
      <c r="Q69" s="95"/>
      <c r="R69" s="95"/>
      <c r="S69" s="38"/>
      <c r="T69" s="69">
        <f>(IF(ROUND(S46,0)&gt;=1040,$E69,$F69))*T46</f>
        <v>0</v>
      </c>
      <c r="U69" s="262"/>
      <c r="V69" s="18"/>
      <c r="W69" s="95"/>
      <c r="X69" s="95"/>
      <c r="Y69" s="38"/>
      <c r="Z69" s="69">
        <f>(IF(ROUND(Y46,0)&gt;=1040,$E69,$F69))*Z46</f>
        <v>0</v>
      </c>
      <c r="AA69" s="262"/>
      <c r="AB69" s="18"/>
      <c r="AC69" s="95"/>
      <c r="AD69" s="95"/>
      <c r="AE69" s="38"/>
      <c r="AF69" s="69">
        <f>(IF(ROUND(AE46,0)&gt;=1040,$E69,$F69))*AF46</f>
        <v>0</v>
      </c>
      <c r="AG69" s="174"/>
      <c r="AH69" s="221">
        <f t="shared" si="69"/>
        <v>0</v>
      </c>
      <c r="AI69" s="172"/>
      <c r="AL69" s="28"/>
    </row>
    <row r="70" spans="1:38" s="96" customFormat="1" ht="13.8" x14ac:dyDescent="0.25">
      <c r="A70" s="15" t="s">
        <v>57</v>
      </c>
      <c r="D70" s="97"/>
      <c r="E70" s="86">
        <f>'fringe benefits'!$C$22</f>
        <v>2.3999999999999998E-3</v>
      </c>
      <c r="F70" s="86">
        <f>'fringe benefits'!$C$23</f>
        <v>2.2000000000000001E-3</v>
      </c>
      <c r="G70" s="98"/>
      <c r="H70" s="69">
        <f>(IF(ROUND(G47,0)&gt;=1040,$E70,$F70))*H47</f>
        <v>0</v>
      </c>
      <c r="I70" s="267"/>
      <c r="J70" s="100"/>
      <c r="K70" s="101"/>
      <c r="L70" s="101"/>
      <c r="M70" s="99"/>
      <c r="N70" s="69">
        <f>(IF(ROUND(M47,0)&gt;=1040,$E70,$F70))*N47</f>
        <v>0</v>
      </c>
      <c r="O70" s="267"/>
      <c r="P70" s="100"/>
      <c r="Q70" s="101"/>
      <c r="R70" s="101"/>
      <c r="S70" s="99"/>
      <c r="T70" s="69">
        <f>(IF(ROUND(S47,0)&gt;=1040,$E70,$F70))*T47</f>
        <v>0</v>
      </c>
      <c r="U70" s="267"/>
      <c r="V70" s="100"/>
      <c r="W70" s="101"/>
      <c r="X70" s="101"/>
      <c r="Y70" s="99"/>
      <c r="Z70" s="69">
        <f>(IF(ROUND(Y47,0)&gt;=1040,$E70,$F70))*Z47</f>
        <v>0</v>
      </c>
      <c r="AA70" s="267"/>
      <c r="AB70" s="100"/>
      <c r="AC70" s="101"/>
      <c r="AD70" s="101"/>
      <c r="AE70" s="99"/>
      <c r="AF70" s="69">
        <f>(IF(ROUND(AE47,0)&gt;=1040,$E70,$F70))*AF47</f>
        <v>0</v>
      </c>
      <c r="AG70" s="181"/>
      <c r="AH70" s="221">
        <f t="shared" si="69"/>
        <v>0</v>
      </c>
      <c r="AI70" s="176"/>
      <c r="AJ70" s="102"/>
      <c r="AK70" s="102"/>
    </row>
    <row r="71" spans="1:38" s="82" customFormat="1" ht="14.4" x14ac:dyDescent="0.3">
      <c r="A71" s="201" t="s">
        <v>58</v>
      </c>
      <c r="B71" s="201"/>
      <c r="C71" s="201"/>
      <c r="D71" s="63"/>
      <c r="E71" s="64"/>
      <c r="F71" s="64"/>
      <c r="G71" s="64"/>
      <c r="H71" s="62">
        <f>SUM(H52:H70)</f>
        <v>0</v>
      </c>
      <c r="I71" s="232">
        <f>SUM(I52:I70)</f>
        <v>0</v>
      </c>
      <c r="J71" s="63"/>
      <c r="K71" s="103"/>
      <c r="L71" s="103"/>
      <c r="M71" s="66"/>
      <c r="N71" s="62">
        <f>SUM(N52:N70)</f>
        <v>0</v>
      </c>
      <c r="O71" s="232">
        <f>SUM(O52:O70)</f>
        <v>0</v>
      </c>
      <c r="P71" s="63"/>
      <c r="Q71" s="103"/>
      <c r="R71" s="103"/>
      <c r="S71" s="66"/>
      <c r="T71" s="62">
        <f>SUM(T52:T70)</f>
        <v>0</v>
      </c>
      <c r="U71" s="232">
        <f>SUM(U52:U70)</f>
        <v>0</v>
      </c>
      <c r="V71" s="63"/>
      <c r="W71" s="103"/>
      <c r="X71" s="103"/>
      <c r="Y71" s="66"/>
      <c r="Z71" s="62">
        <f>SUM(Z52:Z70)</f>
        <v>0</v>
      </c>
      <c r="AA71" s="232">
        <f>SUM(AA52:AA70)</f>
        <v>0</v>
      </c>
      <c r="AB71" s="63"/>
      <c r="AC71" s="103"/>
      <c r="AD71" s="103"/>
      <c r="AE71" s="66"/>
      <c r="AF71" s="62">
        <f>SUM(AF52:AF70)</f>
        <v>0</v>
      </c>
      <c r="AG71" s="62">
        <f>SUM(AG52:AG70)</f>
        <v>0</v>
      </c>
      <c r="AH71" s="222">
        <f>SUM(H71+N71+T71+Z71+AF71)</f>
        <v>0</v>
      </c>
      <c r="AI71" s="212">
        <f>SUM(I71+O71+U71+AA71+AG71)</f>
        <v>0</v>
      </c>
      <c r="AJ71" s="81"/>
      <c r="AK71" s="81"/>
    </row>
    <row r="72" spans="1:38" ht="13.8" x14ac:dyDescent="0.25">
      <c r="A72" s="15"/>
      <c r="B72" s="15"/>
      <c r="C72" s="15"/>
      <c r="D72" s="59"/>
      <c r="E72" s="16"/>
      <c r="F72" s="37"/>
      <c r="G72" s="37"/>
      <c r="H72" s="52"/>
      <c r="I72" s="262"/>
      <c r="J72" s="18"/>
      <c r="K72" s="18"/>
      <c r="N72" s="217"/>
      <c r="O72" s="262"/>
      <c r="P72" s="18"/>
      <c r="Q72" s="18"/>
      <c r="R72" s="85"/>
      <c r="S72" s="85"/>
      <c r="T72" s="52"/>
      <c r="U72" s="262"/>
      <c r="V72" s="18"/>
      <c r="W72" s="18"/>
      <c r="Z72" s="217"/>
      <c r="AA72" s="262"/>
      <c r="AB72" s="18"/>
      <c r="AC72" s="18"/>
      <c r="AD72" s="85"/>
      <c r="AE72" s="85"/>
      <c r="AF72" s="52"/>
      <c r="AG72" s="174"/>
      <c r="AH72" s="221"/>
      <c r="AI72" s="174"/>
    </row>
    <row r="73" spans="1:38" ht="13.8" x14ac:dyDescent="0.25">
      <c r="A73" s="48" t="s">
        <v>59</v>
      </c>
      <c r="B73" s="104" t="s">
        <v>60</v>
      </c>
      <c r="C73" s="104" t="s">
        <v>61</v>
      </c>
      <c r="D73" s="104" t="s">
        <v>62</v>
      </c>
      <c r="E73" s="105" t="s">
        <v>63</v>
      </c>
      <c r="F73" s="53"/>
      <c r="G73" s="53"/>
      <c r="H73" s="69"/>
      <c r="I73" s="262"/>
      <c r="J73" s="104" t="s">
        <v>60</v>
      </c>
      <c r="K73" s="104" t="s">
        <v>61</v>
      </c>
      <c r="L73" s="104" t="s">
        <v>62</v>
      </c>
      <c r="M73" s="105" t="s">
        <v>63</v>
      </c>
      <c r="N73" s="69"/>
      <c r="O73" s="262"/>
      <c r="P73" s="104" t="s">
        <v>60</v>
      </c>
      <c r="Q73" s="104" t="s">
        <v>61</v>
      </c>
      <c r="R73" s="104" t="s">
        <v>62</v>
      </c>
      <c r="S73" s="105" t="s">
        <v>63</v>
      </c>
      <c r="T73" s="69"/>
      <c r="U73" s="262"/>
      <c r="V73" s="104" t="s">
        <v>60</v>
      </c>
      <c r="W73" s="104" t="s">
        <v>61</v>
      </c>
      <c r="X73" s="104" t="s">
        <v>62</v>
      </c>
      <c r="Y73" s="105" t="s">
        <v>63</v>
      </c>
      <c r="Z73" s="69"/>
      <c r="AA73" s="262"/>
      <c r="AB73" s="104" t="s">
        <v>60</v>
      </c>
      <c r="AC73" s="104" t="s">
        <v>61</v>
      </c>
      <c r="AD73" s="104" t="s">
        <v>62</v>
      </c>
      <c r="AE73" s="105" t="s">
        <v>63</v>
      </c>
      <c r="AF73" s="69"/>
      <c r="AG73" s="174"/>
      <c r="AH73" s="221"/>
      <c r="AI73" s="172"/>
      <c r="AL73" s="28"/>
    </row>
    <row r="74" spans="1:38" ht="13.8" x14ac:dyDescent="0.25">
      <c r="A74" s="106" t="s">
        <v>64</v>
      </c>
      <c r="B74" s="20">
        <v>0</v>
      </c>
      <c r="C74" s="19">
        <v>0</v>
      </c>
      <c r="D74" s="19"/>
      <c r="E74" s="21">
        <v>0</v>
      </c>
      <c r="F74" s="107"/>
      <c r="H74" s="110">
        <f>B74*C74*E74</f>
        <v>0</v>
      </c>
      <c r="I74" s="265"/>
      <c r="J74" s="20">
        <v>0</v>
      </c>
      <c r="K74" s="19">
        <v>0</v>
      </c>
      <c r="L74" s="19"/>
      <c r="M74" s="21">
        <v>0</v>
      </c>
      <c r="N74" s="69">
        <f>J74*K74*M74</f>
        <v>0</v>
      </c>
      <c r="O74" s="262"/>
      <c r="P74" s="20">
        <v>0</v>
      </c>
      <c r="Q74" s="19">
        <v>0</v>
      </c>
      <c r="R74" s="19"/>
      <c r="S74" s="21">
        <v>0</v>
      </c>
      <c r="T74" s="69">
        <f>P74*Q74*S74</f>
        <v>0</v>
      </c>
      <c r="U74" s="262"/>
      <c r="V74" s="20">
        <v>0</v>
      </c>
      <c r="W74" s="19">
        <v>0</v>
      </c>
      <c r="X74" s="19"/>
      <c r="Y74" s="21">
        <v>0</v>
      </c>
      <c r="Z74" s="69">
        <f>V74*W74*Y74</f>
        <v>0</v>
      </c>
      <c r="AA74" s="262"/>
      <c r="AB74" s="20">
        <v>0</v>
      </c>
      <c r="AC74" s="19">
        <v>0</v>
      </c>
      <c r="AD74" s="19"/>
      <c r="AE74" s="21">
        <v>0</v>
      </c>
      <c r="AF74" s="69">
        <f>AB74*AC74*AE74</f>
        <v>0</v>
      </c>
      <c r="AG74" s="174"/>
      <c r="AH74" s="221">
        <f>SUM(H74+N74+T74+Z74+AF74)</f>
        <v>0</v>
      </c>
      <c r="AI74" s="221">
        <f>SUM(I74+O74+U74+AA74+AG74)</f>
        <v>0</v>
      </c>
      <c r="AL74" s="28"/>
    </row>
    <row r="75" spans="1:38" ht="13.8" x14ac:dyDescent="0.25">
      <c r="A75" s="106" t="s">
        <v>65</v>
      </c>
      <c r="B75" s="20">
        <v>0</v>
      </c>
      <c r="C75" s="19">
        <v>0</v>
      </c>
      <c r="D75" s="19"/>
      <c r="E75" s="21">
        <v>0</v>
      </c>
      <c r="F75" s="107"/>
      <c r="H75" s="110">
        <f>B75*C75*E75</f>
        <v>0</v>
      </c>
      <c r="I75" s="265"/>
      <c r="J75" s="20">
        <v>0</v>
      </c>
      <c r="K75" s="19">
        <v>0</v>
      </c>
      <c r="L75" s="19"/>
      <c r="M75" s="21">
        <v>0</v>
      </c>
      <c r="N75" s="69">
        <f>J75*K75*M75</f>
        <v>0</v>
      </c>
      <c r="O75" s="262"/>
      <c r="P75" s="20">
        <v>0</v>
      </c>
      <c r="Q75" s="19">
        <v>0</v>
      </c>
      <c r="R75" s="19"/>
      <c r="S75" s="21">
        <v>0</v>
      </c>
      <c r="T75" s="69">
        <f>P75*Q75*S75</f>
        <v>0</v>
      </c>
      <c r="U75" s="262"/>
      <c r="V75" s="20">
        <v>0</v>
      </c>
      <c r="W75" s="19">
        <v>0</v>
      </c>
      <c r="X75" s="19"/>
      <c r="Y75" s="21">
        <v>0</v>
      </c>
      <c r="Z75" s="69">
        <f>V75*W75*Y75</f>
        <v>0</v>
      </c>
      <c r="AA75" s="262"/>
      <c r="AB75" s="20">
        <v>0</v>
      </c>
      <c r="AC75" s="19">
        <v>0</v>
      </c>
      <c r="AD75" s="19"/>
      <c r="AE75" s="21">
        <v>0</v>
      </c>
      <c r="AF75" s="69">
        <f>AB75*AC75*AE75</f>
        <v>0</v>
      </c>
      <c r="AG75" s="174"/>
      <c r="AH75" s="221">
        <f>SUM(H75+N75+T75+Z75+AF75)</f>
        <v>0</v>
      </c>
      <c r="AI75" s="221">
        <f>SUM(I75+O75+U75+AA75+AG75)</f>
        <v>0</v>
      </c>
      <c r="AL75" s="28"/>
    </row>
    <row r="76" spans="1:38" ht="13.8" x14ac:dyDescent="0.25">
      <c r="A76" s="106" t="s">
        <v>66</v>
      </c>
      <c r="B76" s="20">
        <v>0</v>
      </c>
      <c r="C76" s="19">
        <v>0</v>
      </c>
      <c r="D76" s="19">
        <v>0</v>
      </c>
      <c r="E76" s="21">
        <v>0</v>
      </c>
      <c r="F76" s="108"/>
      <c r="G76" s="108"/>
      <c r="H76" s="110">
        <f>B76*C76*D76*E76</f>
        <v>0</v>
      </c>
      <c r="I76" s="265"/>
      <c r="J76" s="20">
        <v>0</v>
      </c>
      <c r="K76" s="19">
        <v>0</v>
      </c>
      <c r="L76" s="19">
        <v>0</v>
      </c>
      <c r="M76" s="21">
        <v>0</v>
      </c>
      <c r="N76" s="69">
        <f>J76*K76*L76*M76</f>
        <v>0</v>
      </c>
      <c r="O76" s="262"/>
      <c r="P76" s="20">
        <v>0</v>
      </c>
      <c r="Q76" s="19">
        <v>0</v>
      </c>
      <c r="R76" s="19">
        <v>0</v>
      </c>
      <c r="S76" s="21">
        <v>0</v>
      </c>
      <c r="T76" s="69">
        <f>P76*Q76*R76*S76</f>
        <v>0</v>
      </c>
      <c r="U76" s="262"/>
      <c r="V76" s="20">
        <v>0</v>
      </c>
      <c r="W76" s="19">
        <v>0</v>
      </c>
      <c r="X76" s="19">
        <v>0</v>
      </c>
      <c r="Y76" s="21">
        <v>0</v>
      </c>
      <c r="Z76" s="69">
        <f>V76*W76*X76*Y76</f>
        <v>0</v>
      </c>
      <c r="AA76" s="262"/>
      <c r="AB76" s="20">
        <v>0</v>
      </c>
      <c r="AC76" s="19">
        <v>0</v>
      </c>
      <c r="AD76" s="19">
        <v>0</v>
      </c>
      <c r="AE76" s="21">
        <v>0</v>
      </c>
      <c r="AF76" s="69">
        <f>AB76*AC76*AD76*AE76</f>
        <v>0</v>
      </c>
      <c r="AG76" s="174"/>
      <c r="AH76" s="221">
        <f>SUM(H76+N76+T76+Z76+AF76)</f>
        <v>0</v>
      </c>
      <c r="AI76" s="221">
        <f>SUM(I76+O76+U76+AA76+AG76)</f>
        <v>0</v>
      </c>
      <c r="AL76" s="28"/>
    </row>
    <row r="77" spans="1:38" ht="13.8" x14ac:dyDescent="0.25">
      <c r="A77" s="106" t="s">
        <v>67</v>
      </c>
      <c r="B77" s="20">
        <v>0</v>
      </c>
      <c r="C77" s="19">
        <v>0</v>
      </c>
      <c r="D77" s="19">
        <v>0</v>
      </c>
      <c r="E77" s="21">
        <v>0</v>
      </c>
      <c r="F77" s="108"/>
      <c r="G77" s="108"/>
      <c r="H77" s="110">
        <f>B77*C77*D77*E77</f>
        <v>0</v>
      </c>
      <c r="I77" s="265"/>
      <c r="J77" s="20">
        <v>0</v>
      </c>
      <c r="K77" s="19">
        <v>0</v>
      </c>
      <c r="L77" s="19">
        <v>0</v>
      </c>
      <c r="M77" s="21">
        <v>0</v>
      </c>
      <c r="N77" s="69">
        <f>J77*K77*L77*M77</f>
        <v>0</v>
      </c>
      <c r="O77" s="262"/>
      <c r="P77" s="20">
        <v>0</v>
      </c>
      <c r="Q77" s="19">
        <v>0</v>
      </c>
      <c r="R77" s="19">
        <v>0</v>
      </c>
      <c r="S77" s="21">
        <v>0</v>
      </c>
      <c r="T77" s="69">
        <f>P77*Q77*R77*S77</f>
        <v>0</v>
      </c>
      <c r="U77" s="262"/>
      <c r="V77" s="20">
        <v>0</v>
      </c>
      <c r="W77" s="19">
        <v>0</v>
      </c>
      <c r="X77" s="19">
        <v>0</v>
      </c>
      <c r="Y77" s="21">
        <v>0</v>
      </c>
      <c r="Z77" s="69">
        <f>V77*W77*X77*Y77</f>
        <v>0</v>
      </c>
      <c r="AA77" s="262"/>
      <c r="AB77" s="20">
        <v>0</v>
      </c>
      <c r="AC77" s="19">
        <v>0</v>
      </c>
      <c r="AD77" s="19">
        <v>0</v>
      </c>
      <c r="AE77" s="21">
        <v>0</v>
      </c>
      <c r="AF77" s="69">
        <f>AB77*AC77*AD77*AE77</f>
        <v>0</v>
      </c>
      <c r="AG77" s="174"/>
      <c r="AH77" s="221">
        <f>SUM(H77+N77+T77+Z77+AF77)</f>
        <v>0</v>
      </c>
      <c r="AI77" s="221">
        <f>SUM(I77+O77+U77+AA77+AG77)</f>
        <v>0</v>
      </c>
      <c r="AL77" s="28"/>
    </row>
    <row r="78" spans="1:38" ht="13.8" x14ac:dyDescent="0.25">
      <c r="A78" s="106" t="s">
        <v>68</v>
      </c>
      <c r="B78" s="20">
        <v>0</v>
      </c>
      <c r="C78" s="19">
        <v>0</v>
      </c>
      <c r="D78" s="19">
        <v>0</v>
      </c>
      <c r="E78" s="21">
        <v>0</v>
      </c>
      <c r="F78" s="108"/>
      <c r="G78" s="108"/>
      <c r="H78" s="110">
        <f>B78*C78*D78*E78</f>
        <v>0</v>
      </c>
      <c r="I78" s="265"/>
      <c r="J78" s="20">
        <v>0</v>
      </c>
      <c r="K78" s="19">
        <v>0</v>
      </c>
      <c r="L78" s="19">
        <v>0</v>
      </c>
      <c r="M78" s="21">
        <v>0</v>
      </c>
      <c r="N78" s="69">
        <f>J78*K78*L78*M78</f>
        <v>0</v>
      </c>
      <c r="O78" s="262"/>
      <c r="P78" s="20">
        <v>0</v>
      </c>
      <c r="Q78" s="19">
        <v>0</v>
      </c>
      <c r="R78" s="19">
        <v>0</v>
      </c>
      <c r="S78" s="21">
        <v>0</v>
      </c>
      <c r="T78" s="69">
        <f>P78*Q78*R78*S78</f>
        <v>0</v>
      </c>
      <c r="U78" s="262"/>
      <c r="V78" s="20">
        <v>0</v>
      </c>
      <c r="W78" s="19">
        <v>0</v>
      </c>
      <c r="X78" s="19">
        <v>0</v>
      </c>
      <c r="Y78" s="21">
        <v>0</v>
      </c>
      <c r="Z78" s="69">
        <f>V78*W78*X78*Y78</f>
        <v>0</v>
      </c>
      <c r="AA78" s="262"/>
      <c r="AB78" s="20">
        <v>0</v>
      </c>
      <c r="AC78" s="19">
        <v>0</v>
      </c>
      <c r="AD78" s="19">
        <v>0</v>
      </c>
      <c r="AE78" s="21">
        <v>0</v>
      </c>
      <c r="AF78" s="69">
        <f>AB78*AC78*AD78*AE78</f>
        <v>0</v>
      </c>
      <c r="AG78" s="174"/>
      <c r="AH78" s="221">
        <f>SUM(H78+N78+T78+Z78+AF78)</f>
        <v>0</v>
      </c>
      <c r="AI78" s="221">
        <f>SUM(I78+O78+U78+AA78+AG78)</f>
        <v>0</v>
      </c>
      <c r="AL78" s="28"/>
    </row>
    <row r="79" spans="1:38" s="22" customFormat="1" ht="13.8" x14ac:dyDescent="0.25">
      <c r="A79" s="106"/>
      <c r="C79" s="23"/>
      <c r="D79" s="23"/>
      <c r="E79" s="24"/>
      <c r="F79" s="108"/>
      <c r="G79" s="108"/>
      <c r="H79" s="110"/>
      <c r="I79" s="265"/>
      <c r="K79" s="23"/>
      <c r="L79" s="23"/>
      <c r="M79" s="24"/>
      <c r="N79" s="110"/>
      <c r="O79" s="265"/>
      <c r="Q79" s="23"/>
      <c r="R79" s="23"/>
      <c r="S79" s="24"/>
      <c r="T79" s="110"/>
      <c r="U79" s="265"/>
      <c r="W79" s="23"/>
      <c r="X79" s="23"/>
      <c r="Y79" s="24"/>
      <c r="Z79" s="110"/>
      <c r="AA79" s="265"/>
      <c r="AC79" s="23"/>
      <c r="AD79" s="23"/>
      <c r="AE79" s="24"/>
      <c r="AF79" s="110"/>
      <c r="AG79" s="182"/>
      <c r="AH79" s="226"/>
      <c r="AI79" s="226"/>
      <c r="AJ79" s="112"/>
      <c r="AK79" s="112"/>
    </row>
    <row r="80" spans="1:38" ht="13.8" x14ac:dyDescent="0.25">
      <c r="A80" s="106" t="s">
        <v>64</v>
      </c>
      <c r="B80" s="20">
        <v>0</v>
      </c>
      <c r="C80" s="19">
        <v>0</v>
      </c>
      <c r="D80" s="19"/>
      <c r="E80" s="21">
        <v>0</v>
      </c>
      <c r="F80" s="108"/>
      <c r="G80" s="108"/>
      <c r="H80" s="110">
        <f>B80*C80*E80</f>
        <v>0</v>
      </c>
      <c r="I80" s="265"/>
      <c r="J80" s="20">
        <v>0</v>
      </c>
      <c r="K80" s="19">
        <v>0</v>
      </c>
      <c r="L80" s="19"/>
      <c r="M80" s="21">
        <v>0</v>
      </c>
      <c r="N80" s="69">
        <f>J80*K80*M80</f>
        <v>0</v>
      </c>
      <c r="O80" s="262"/>
      <c r="P80" s="20">
        <v>0</v>
      </c>
      <c r="Q80" s="19">
        <v>0</v>
      </c>
      <c r="R80" s="19"/>
      <c r="S80" s="21">
        <v>0</v>
      </c>
      <c r="T80" s="69">
        <f>P80*Q80*S80</f>
        <v>0</v>
      </c>
      <c r="U80" s="262"/>
      <c r="V80" s="20">
        <v>0</v>
      </c>
      <c r="W80" s="19">
        <v>0</v>
      </c>
      <c r="X80" s="19"/>
      <c r="Y80" s="21">
        <v>0</v>
      </c>
      <c r="Z80" s="69">
        <f>V80*W80*Y80</f>
        <v>0</v>
      </c>
      <c r="AA80" s="262"/>
      <c r="AB80" s="20">
        <v>0</v>
      </c>
      <c r="AC80" s="19">
        <v>0</v>
      </c>
      <c r="AD80" s="19"/>
      <c r="AE80" s="21">
        <v>0</v>
      </c>
      <c r="AF80" s="69">
        <f>AB80*AC80*AE80</f>
        <v>0</v>
      </c>
      <c r="AG80" s="174"/>
      <c r="AH80" s="221">
        <f t="shared" ref="AH80:AI85" si="70">SUM(H80+N80+T80+Z80+AF80)</f>
        <v>0</v>
      </c>
      <c r="AI80" s="221">
        <f t="shared" si="70"/>
        <v>0</v>
      </c>
      <c r="AL80" s="28"/>
    </row>
    <row r="81" spans="1:38" ht="13.8" x14ac:dyDescent="0.25">
      <c r="A81" s="106" t="s">
        <v>65</v>
      </c>
      <c r="B81" s="20">
        <v>0</v>
      </c>
      <c r="C81" s="19">
        <v>0</v>
      </c>
      <c r="D81" s="19"/>
      <c r="E81" s="21">
        <v>0</v>
      </c>
      <c r="F81" s="108"/>
      <c r="G81" s="108"/>
      <c r="H81" s="110">
        <f>B81*C81*E81</f>
        <v>0</v>
      </c>
      <c r="I81" s="265"/>
      <c r="J81" s="20">
        <v>0</v>
      </c>
      <c r="K81" s="19">
        <v>0</v>
      </c>
      <c r="L81" s="19"/>
      <c r="M81" s="21">
        <v>0</v>
      </c>
      <c r="N81" s="69">
        <f>J81*K81*M81</f>
        <v>0</v>
      </c>
      <c r="O81" s="262"/>
      <c r="P81" s="20">
        <v>0</v>
      </c>
      <c r="Q81" s="19">
        <v>0</v>
      </c>
      <c r="R81" s="19"/>
      <c r="S81" s="21">
        <v>0</v>
      </c>
      <c r="T81" s="69">
        <f>P81*Q81*S81</f>
        <v>0</v>
      </c>
      <c r="U81" s="262"/>
      <c r="V81" s="20">
        <v>0</v>
      </c>
      <c r="W81" s="19">
        <v>0</v>
      </c>
      <c r="X81" s="19"/>
      <c r="Y81" s="21">
        <v>0</v>
      </c>
      <c r="Z81" s="69">
        <f>V81*W81*Y81</f>
        <v>0</v>
      </c>
      <c r="AA81" s="262"/>
      <c r="AB81" s="20">
        <v>0</v>
      </c>
      <c r="AC81" s="19">
        <v>0</v>
      </c>
      <c r="AD81" s="19"/>
      <c r="AE81" s="21">
        <v>0</v>
      </c>
      <c r="AF81" s="69">
        <f>AB81*AC81*AE81</f>
        <v>0</v>
      </c>
      <c r="AG81" s="174"/>
      <c r="AH81" s="221">
        <f t="shared" si="70"/>
        <v>0</v>
      </c>
      <c r="AI81" s="221">
        <f t="shared" si="70"/>
        <v>0</v>
      </c>
      <c r="AL81" s="28"/>
    </row>
    <row r="82" spans="1:38" ht="13.8" x14ac:dyDescent="0.25">
      <c r="A82" s="106" t="s">
        <v>66</v>
      </c>
      <c r="B82" s="20">
        <v>0</v>
      </c>
      <c r="C82" s="19">
        <v>0</v>
      </c>
      <c r="D82" s="19">
        <v>0</v>
      </c>
      <c r="E82" s="21">
        <v>0</v>
      </c>
      <c r="F82" s="108"/>
      <c r="G82" s="108"/>
      <c r="H82" s="110">
        <f>B82*C82*D82*E82</f>
        <v>0</v>
      </c>
      <c r="I82" s="265"/>
      <c r="J82" s="20">
        <v>0</v>
      </c>
      <c r="K82" s="19">
        <v>0</v>
      </c>
      <c r="L82" s="19">
        <v>0</v>
      </c>
      <c r="M82" s="21">
        <v>0</v>
      </c>
      <c r="N82" s="69">
        <f>J82*K82*L82*M82</f>
        <v>0</v>
      </c>
      <c r="O82" s="262"/>
      <c r="P82" s="20">
        <v>0</v>
      </c>
      <c r="Q82" s="19">
        <v>0</v>
      </c>
      <c r="R82" s="19">
        <v>0</v>
      </c>
      <c r="S82" s="21">
        <v>0</v>
      </c>
      <c r="T82" s="69">
        <f>P82*Q82*R82*S82</f>
        <v>0</v>
      </c>
      <c r="U82" s="262"/>
      <c r="V82" s="20">
        <v>0</v>
      </c>
      <c r="W82" s="19">
        <v>0</v>
      </c>
      <c r="X82" s="19">
        <v>0</v>
      </c>
      <c r="Y82" s="21">
        <v>0</v>
      </c>
      <c r="Z82" s="69">
        <f>V82*W82*X82*Y82</f>
        <v>0</v>
      </c>
      <c r="AA82" s="262"/>
      <c r="AB82" s="20">
        <v>0</v>
      </c>
      <c r="AC82" s="19">
        <v>0</v>
      </c>
      <c r="AD82" s="19">
        <v>0</v>
      </c>
      <c r="AE82" s="21">
        <v>0</v>
      </c>
      <c r="AF82" s="69">
        <f>AB82*AC82*AD82*AE82</f>
        <v>0</v>
      </c>
      <c r="AG82" s="174"/>
      <c r="AH82" s="221">
        <f t="shared" si="70"/>
        <v>0</v>
      </c>
      <c r="AI82" s="221">
        <f t="shared" si="70"/>
        <v>0</v>
      </c>
      <c r="AL82" s="28"/>
    </row>
    <row r="83" spans="1:38" ht="13.8" x14ac:dyDescent="0.25">
      <c r="A83" s="106" t="s">
        <v>67</v>
      </c>
      <c r="B83" s="20">
        <v>0</v>
      </c>
      <c r="C83" s="19">
        <v>0</v>
      </c>
      <c r="D83" s="19">
        <v>0</v>
      </c>
      <c r="E83" s="21">
        <v>0</v>
      </c>
      <c r="F83" s="108"/>
      <c r="G83" s="108"/>
      <c r="H83" s="110">
        <f>B83*C83*D83*E83</f>
        <v>0</v>
      </c>
      <c r="I83" s="265"/>
      <c r="J83" s="20">
        <v>0</v>
      </c>
      <c r="K83" s="19">
        <v>0</v>
      </c>
      <c r="L83" s="19">
        <v>0</v>
      </c>
      <c r="M83" s="21">
        <v>0</v>
      </c>
      <c r="N83" s="69">
        <f>J83*K83*L83*M83</f>
        <v>0</v>
      </c>
      <c r="O83" s="262"/>
      <c r="P83" s="20">
        <v>0</v>
      </c>
      <c r="Q83" s="19">
        <v>0</v>
      </c>
      <c r="R83" s="19">
        <v>0</v>
      </c>
      <c r="S83" s="21">
        <v>0</v>
      </c>
      <c r="T83" s="69">
        <f>P83*Q83*R83*S83</f>
        <v>0</v>
      </c>
      <c r="U83" s="262"/>
      <c r="V83" s="20">
        <v>0</v>
      </c>
      <c r="W83" s="19">
        <v>0</v>
      </c>
      <c r="X83" s="19">
        <v>0</v>
      </c>
      <c r="Y83" s="21">
        <v>0</v>
      </c>
      <c r="Z83" s="69">
        <f>V83*W83*X83*Y83</f>
        <v>0</v>
      </c>
      <c r="AA83" s="262"/>
      <c r="AB83" s="20">
        <v>0</v>
      </c>
      <c r="AC83" s="19">
        <v>0</v>
      </c>
      <c r="AD83" s="19">
        <v>0</v>
      </c>
      <c r="AE83" s="21">
        <v>0</v>
      </c>
      <c r="AF83" s="69">
        <f>AB83*AC83*AD83*AE83</f>
        <v>0</v>
      </c>
      <c r="AG83" s="174"/>
      <c r="AH83" s="221">
        <f t="shared" si="70"/>
        <v>0</v>
      </c>
      <c r="AI83" s="221">
        <f t="shared" si="70"/>
        <v>0</v>
      </c>
      <c r="AL83" s="28"/>
    </row>
    <row r="84" spans="1:38" ht="13.8" x14ac:dyDescent="0.25">
      <c r="A84" s="208" t="s">
        <v>68</v>
      </c>
      <c r="B84" s="209">
        <v>0</v>
      </c>
      <c r="C84" s="202">
        <v>0</v>
      </c>
      <c r="D84" s="202">
        <v>0</v>
      </c>
      <c r="E84" s="143">
        <v>0</v>
      </c>
      <c r="F84" s="108"/>
      <c r="G84" s="108"/>
      <c r="H84" s="110">
        <f>B84*C84*D84*E84</f>
        <v>0</v>
      </c>
      <c r="I84" s="265"/>
      <c r="J84" s="209">
        <v>0</v>
      </c>
      <c r="K84" s="202">
        <v>0</v>
      </c>
      <c r="L84" s="202">
        <v>0</v>
      </c>
      <c r="M84" s="143">
        <v>0</v>
      </c>
      <c r="N84" s="69">
        <f>J84*K84*L84*M84</f>
        <v>0</v>
      </c>
      <c r="O84" s="262"/>
      <c r="P84" s="209">
        <v>0</v>
      </c>
      <c r="Q84" s="202">
        <v>0</v>
      </c>
      <c r="R84" s="202">
        <v>0</v>
      </c>
      <c r="S84" s="143">
        <v>0</v>
      </c>
      <c r="T84" s="69">
        <f>P84*Q84*R84*S84</f>
        <v>0</v>
      </c>
      <c r="U84" s="262"/>
      <c r="V84" s="209">
        <v>0</v>
      </c>
      <c r="W84" s="202">
        <v>0</v>
      </c>
      <c r="X84" s="202">
        <v>0</v>
      </c>
      <c r="Y84" s="143">
        <v>0</v>
      </c>
      <c r="Z84" s="69">
        <f>V84*W84*X84*Y84</f>
        <v>0</v>
      </c>
      <c r="AA84" s="262"/>
      <c r="AB84" s="209">
        <v>0</v>
      </c>
      <c r="AC84" s="202">
        <v>0</v>
      </c>
      <c r="AD84" s="202">
        <v>0</v>
      </c>
      <c r="AE84" s="143">
        <v>0</v>
      </c>
      <c r="AF84" s="69">
        <f>AB84*AC84*AD84*AE84</f>
        <v>0</v>
      </c>
      <c r="AG84" s="174"/>
      <c r="AH84" s="221">
        <f t="shared" si="70"/>
        <v>0</v>
      </c>
      <c r="AI84" s="221">
        <f t="shared" si="70"/>
        <v>0</v>
      </c>
      <c r="AL84" s="28"/>
    </row>
    <row r="85" spans="1:38" s="82" customFormat="1" ht="14.4" x14ac:dyDescent="0.3">
      <c r="A85" s="201" t="s">
        <v>69</v>
      </c>
      <c r="B85" s="201"/>
      <c r="C85" s="201"/>
      <c r="D85" s="63"/>
      <c r="E85" s="64"/>
      <c r="F85" s="64"/>
      <c r="G85" s="64"/>
      <c r="H85" s="113">
        <f>SUM(H74:H84)</f>
        <v>0</v>
      </c>
      <c r="I85" s="268">
        <f>SUM(I74:I84)</f>
        <v>0</v>
      </c>
      <c r="J85" s="114"/>
      <c r="K85" s="115"/>
      <c r="L85" s="115"/>
      <c r="M85" s="116"/>
      <c r="N85" s="113">
        <f>SUM(N74:N84)</f>
        <v>0</v>
      </c>
      <c r="O85" s="268">
        <f>SUM(O74:O84)</f>
        <v>0</v>
      </c>
      <c r="P85" s="114"/>
      <c r="Q85" s="115"/>
      <c r="R85" s="115"/>
      <c r="S85" s="116"/>
      <c r="T85" s="113">
        <f>SUM(T74:T84)</f>
        <v>0</v>
      </c>
      <c r="U85" s="268">
        <f>SUM(U74:U84)</f>
        <v>0</v>
      </c>
      <c r="V85" s="114"/>
      <c r="W85" s="115"/>
      <c r="X85" s="115"/>
      <c r="Y85" s="116"/>
      <c r="Z85" s="113">
        <f>SUM(Z74:Z84)</f>
        <v>0</v>
      </c>
      <c r="AA85" s="268">
        <f>SUM(AA74:AA84)</f>
        <v>0</v>
      </c>
      <c r="AB85" s="114"/>
      <c r="AC85" s="115"/>
      <c r="AD85" s="115"/>
      <c r="AE85" s="116"/>
      <c r="AF85" s="113">
        <f>SUM(AF74:AF84)</f>
        <v>0</v>
      </c>
      <c r="AG85" s="113">
        <f>SUM(AG74:AG84)</f>
        <v>0</v>
      </c>
      <c r="AH85" s="222">
        <f t="shared" si="70"/>
        <v>0</v>
      </c>
      <c r="AI85" s="222">
        <f t="shared" si="70"/>
        <v>0</v>
      </c>
      <c r="AJ85" s="81"/>
      <c r="AK85" s="81"/>
    </row>
    <row r="86" spans="1:38" ht="13.8" x14ac:dyDescent="0.25">
      <c r="A86" s="15"/>
      <c r="B86" s="15"/>
      <c r="C86" s="15"/>
      <c r="D86" s="59"/>
      <c r="E86" s="16"/>
      <c r="F86" s="37"/>
      <c r="G86" s="37"/>
      <c r="H86" s="47"/>
      <c r="I86" s="259"/>
      <c r="J86" s="36"/>
      <c r="K86" s="35"/>
      <c r="L86" s="35"/>
      <c r="M86" s="36"/>
      <c r="N86" s="47"/>
      <c r="O86" s="259"/>
      <c r="P86" s="36"/>
      <c r="Q86" s="35"/>
      <c r="R86" s="35"/>
      <c r="S86" s="36"/>
      <c r="T86" s="47"/>
      <c r="U86" s="259"/>
      <c r="V86" s="36"/>
      <c r="W86" s="35"/>
      <c r="X86" s="35"/>
      <c r="Y86" s="36"/>
      <c r="Z86" s="47"/>
      <c r="AA86" s="259"/>
      <c r="AB86" s="36"/>
      <c r="AC86" s="35"/>
      <c r="AD86" s="35"/>
      <c r="AE86" s="36"/>
      <c r="AF86" s="47"/>
      <c r="AG86" s="171"/>
      <c r="AH86" s="219"/>
      <c r="AI86" s="172"/>
      <c r="AL86" s="28"/>
    </row>
    <row r="87" spans="1:38" ht="13.8" x14ac:dyDescent="0.25">
      <c r="A87" s="48" t="s">
        <v>70</v>
      </c>
      <c r="B87" s="48"/>
      <c r="C87" s="48"/>
      <c r="D87" s="50"/>
      <c r="E87" s="104"/>
      <c r="F87" s="53"/>
      <c r="G87" s="53"/>
      <c r="H87" s="69"/>
      <c r="I87" s="262"/>
      <c r="J87" s="18"/>
      <c r="K87" s="85"/>
      <c r="L87" s="85"/>
      <c r="M87" s="38"/>
      <c r="N87" s="69"/>
      <c r="O87" s="262"/>
      <c r="P87" s="18"/>
      <c r="Q87" s="85"/>
      <c r="R87" s="85"/>
      <c r="S87" s="38"/>
      <c r="T87" s="69"/>
      <c r="U87" s="262"/>
      <c r="V87" s="18"/>
      <c r="W87" s="85"/>
      <c r="X87" s="85"/>
      <c r="Y87" s="38"/>
      <c r="Z87" s="69"/>
      <c r="AA87" s="262"/>
      <c r="AB87" s="18"/>
      <c r="AC87" s="85"/>
      <c r="AD87" s="85"/>
      <c r="AE87" s="38"/>
      <c r="AF87" s="69"/>
      <c r="AG87" s="174"/>
      <c r="AH87" s="221"/>
      <c r="AI87" s="172"/>
      <c r="AL87" s="28"/>
    </row>
    <row r="88" spans="1:38" ht="13.8" x14ac:dyDescent="0.25">
      <c r="A88" s="15" t="s">
        <v>71</v>
      </c>
      <c r="B88" s="15"/>
      <c r="C88" s="15"/>
      <c r="D88" s="59"/>
      <c r="E88" s="16"/>
      <c r="F88" s="37"/>
      <c r="G88" s="37"/>
      <c r="H88" s="25">
        <v>0</v>
      </c>
      <c r="I88" s="262"/>
      <c r="J88" s="18"/>
      <c r="K88" s="85"/>
      <c r="L88" s="85"/>
      <c r="M88" s="38"/>
      <c r="N88" s="25">
        <v>0</v>
      </c>
      <c r="O88" s="262"/>
      <c r="P88" s="18"/>
      <c r="Q88" s="85"/>
      <c r="R88" s="85"/>
      <c r="S88" s="38"/>
      <c r="T88" s="25">
        <v>0</v>
      </c>
      <c r="U88" s="262"/>
      <c r="V88" s="18"/>
      <c r="W88" s="85"/>
      <c r="X88" s="85"/>
      <c r="Y88" s="38"/>
      <c r="Z88" s="25">
        <v>0</v>
      </c>
      <c r="AA88" s="262"/>
      <c r="AB88" s="18"/>
      <c r="AC88" s="85"/>
      <c r="AD88" s="85"/>
      <c r="AE88" s="38"/>
      <c r="AF88" s="25">
        <v>0</v>
      </c>
      <c r="AG88" s="174"/>
      <c r="AH88" s="221">
        <f t="shared" ref="AH88:AI96" si="71">SUM(H88+N88+T88+Z88+AF88)</f>
        <v>0</v>
      </c>
      <c r="AI88" s="221">
        <f t="shared" si="71"/>
        <v>0</v>
      </c>
      <c r="AL88" s="28"/>
    </row>
    <row r="89" spans="1:38" ht="13.8" x14ac:dyDescent="0.25">
      <c r="A89" s="15" t="s">
        <v>72</v>
      </c>
      <c r="B89" s="15"/>
      <c r="C89" s="15"/>
      <c r="D89" s="59"/>
      <c r="E89" s="16"/>
      <c r="F89" s="37"/>
      <c r="G89" s="37"/>
      <c r="H89" s="25">
        <v>0</v>
      </c>
      <c r="I89" s="262"/>
      <c r="J89" s="18"/>
      <c r="K89" s="85"/>
      <c r="L89" s="85"/>
      <c r="M89" s="38"/>
      <c r="N89" s="25">
        <v>0</v>
      </c>
      <c r="O89" s="262"/>
      <c r="P89" s="18"/>
      <c r="Q89" s="85"/>
      <c r="R89" s="85"/>
      <c r="S89" s="38"/>
      <c r="T89" s="25">
        <v>0</v>
      </c>
      <c r="U89" s="262"/>
      <c r="V89" s="18"/>
      <c r="W89" s="85"/>
      <c r="X89" s="85"/>
      <c r="Y89" s="38"/>
      <c r="Z89" s="25">
        <v>0</v>
      </c>
      <c r="AA89" s="262"/>
      <c r="AB89" s="18"/>
      <c r="AC89" s="85"/>
      <c r="AD89" s="85"/>
      <c r="AE89" s="38"/>
      <c r="AF89" s="25">
        <v>0</v>
      </c>
      <c r="AG89" s="174"/>
      <c r="AH89" s="221">
        <f t="shared" si="71"/>
        <v>0</v>
      </c>
      <c r="AI89" s="221">
        <f t="shared" si="71"/>
        <v>0</v>
      </c>
      <c r="AL89" s="28"/>
    </row>
    <row r="90" spans="1:38" ht="13.8" x14ac:dyDescent="0.25">
      <c r="A90" s="15" t="s">
        <v>73</v>
      </c>
      <c r="B90" s="15"/>
      <c r="C90" s="15"/>
      <c r="D90" s="59"/>
      <c r="E90" s="16"/>
      <c r="F90" s="37"/>
      <c r="G90" s="37"/>
      <c r="H90" s="25">
        <v>0</v>
      </c>
      <c r="I90" s="262"/>
      <c r="J90" s="18"/>
      <c r="K90" s="85"/>
      <c r="L90" s="85"/>
      <c r="M90" s="38"/>
      <c r="N90" s="25">
        <v>0</v>
      </c>
      <c r="O90" s="262"/>
      <c r="P90" s="18"/>
      <c r="Q90" s="85"/>
      <c r="R90" s="85"/>
      <c r="S90" s="38"/>
      <c r="T90" s="25">
        <v>0</v>
      </c>
      <c r="U90" s="262"/>
      <c r="V90" s="18"/>
      <c r="W90" s="85"/>
      <c r="X90" s="85"/>
      <c r="Y90" s="38"/>
      <c r="Z90" s="25">
        <v>0</v>
      </c>
      <c r="AA90" s="262"/>
      <c r="AB90" s="18"/>
      <c r="AC90" s="85"/>
      <c r="AD90" s="85"/>
      <c r="AE90" s="38"/>
      <c r="AF90" s="25">
        <v>0</v>
      </c>
      <c r="AG90" s="174"/>
      <c r="AH90" s="221">
        <f t="shared" si="71"/>
        <v>0</v>
      </c>
      <c r="AI90" s="221">
        <f t="shared" si="71"/>
        <v>0</v>
      </c>
      <c r="AL90" s="28"/>
    </row>
    <row r="91" spans="1:38" ht="13.8" x14ac:dyDescent="0.25">
      <c r="A91" s="15" t="s">
        <v>74</v>
      </c>
      <c r="B91" s="15"/>
      <c r="C91" s="15"/>
      <c r="D91" s="59"/>
      <c r="E91" s="16"/>
      <c r="F91" s="37"/>
      <c r="G91" s="37"/>
      <c r="H91" s="25">
        <v>0</v>
      </c>
      <c r="I91" s="262"/>
      <c r="J91" s="18"/>
      <c r="K91" s="85"/>
      <c r="L91" s="85"/>
      <c r="M91" s="38"/>
      <c r="N91" s="25">
        <v>0</v>
      </c>
      <c r="O91" s="262"/>
      <c r="P91" s="18"/>
      <c r="Q91" s="85"/>
      <c r="R91" s="85"/>
      <c r="S91" s="38"/>
      <c r="T91" s="25">
        <v>0</v>
      </c>
      <c r="U91" s="262"/>
      <c r="V91" s="18"/>
      <c r="W91" s="85"/>
      <c r="X91" s="85"/>
      <c r="Y91" s="38"/>
      <c r="Z91" s="25">
        <v>0</v>
      </c>
      <c r="AA91" s="262"/>
      <c r="AB91" s="18"/>
      <c r="AC91" s="85"/>
      <c r="AD91" s="85"/>
      <c r="AE91" s="38"/>
      <c r="AF91" s="25">
        <v>0</v>
      </c>
      <c r="AG91" s="174"/>
      <c r="AH91" s="221">
        <f t="shared" si="71"/>
        <v>0</v>
      </c>
      <c r="AI91" s="221">
        <f t="shared" si="71"/>
        <v>0</v>
      </c>
      <c r="AL91" s="28"/>
    </row>
    <row r="92" spans="1:38" ht="13.8" x14ac:dyDescent="0.25">
      <c r="A92" s="15" t="s">
        <v>75</v>
      </c>
      <c r="B92" s="15"/>
      <c r="C92" s="15"/>
      <c r="D92" s="59"/>
      <c r="E92" s="16"/>
      <c r="F92" s="37"/>
      <c r="G92" s="37"/>
      <c r="H92" s="25">
        <v>0</v>
      </c>
      <c r="I92" s="262"/>
      <c r="J92" s="18"/>
      <c r="K92" s="85"/>
      <c r="L92" s="85"/>
      <c r="M92" s="38"/>
      <c r="N92" s="25">
        <v>0</v>
      </c>
      <c r="O92" s="262"/>
      <c r="P92" s="18"/>
      <c r="Q92" s="85"/>
      <c r="R92" s="85"/>
      <c r="S92" s="38"/>
      <c r="T92" s="25">
        <v>0</v>
      </c>
      <c r="U92" s="262"/>
      <c r="V92" s="18"/>
      <c r="W92" s="85"/>
      <c r="X92" s="85"/>
      <c r="Y92" s="38"/>
      <c r="Z92" s="25">
        <v>0</v>
      </c>
      <c r="AA92" s="262"/>
      <c r="AB92" s="18"/>
      <c r="AC92" s="85"/>
      <c r="AD92" s="85"/>
      <c r="AE92" s="38"/>
      <c r="AF92" s="25">
        <v>0</v>
      </c>
      <c r="AG92" s="174"/>
      <c r="AH92" s="221">
        <f t="shared" si="71"/>
        <v>0</v>
      </c>
      <c r="AI92" s="221">
        <f t="shared" si="71"/>
        <v>0</v>
      </c>
      <c r="AL92" s="28"/>
    </row>
    <row r="93" spans="1:38" ht="13.8" x14ac:dyDescent="0.25">
      <c r="A93" s="15" t="s">
        <v>75</v>
      </c>
      <c r="B93" s="15"/>
      <c r="C93" s="15"/>
      <c r="D93" s="59"/>
      <c r="E93" s="16"/>
      <c r="F93" s="37"/>
      <c r="G93" s="37"/>
      <c r="H93" s="25">
        <v>0</v>
      </c>
      <c r="I93" s="262"/>
      <c r="J93" s="18"/>
      <c r="K93" s="85"/>
      <c r="L93" s="85"/>
      <c r="M93" s="38"/>
      <c r="N93" s="25">
        <v>0</v>
      </c>
      <c r="O93" s="262"/>
      <c r="P93" s="18"/>
      <c r="Q93" s="85"/>
      <c r="R93" s="85"/>
      <c r="S93" s="38"/>
      <c r="T93" s="25">
        <v>0</v>
      </c>
      <c r="U93" s="262"/>
      <c r="V93" s="18"/>
      <c r="W93" s="85"/>
      <c r="X93" s="85"/>
      <c r="Y93" s="38"/>
      <c r="Z93" s="25">
        <v>0</v>
      </c>
      <c r="AA93" s="262"/>
      <c r="AB93" s="18"/>
      <c r="AC93" s="85"/>
      <c r="AD93" s="85"/>
      <c r="AE93" s="38"/>
      <c r="AF93" s="25">
        <v>0</v>
      </c>
      <c r="AG93" s="174"/>
      <c r="AH93" s="221">
        <f t="shared" si="71"/>
        <v>0</v>
      </c>
      <c r="AI93" s="221">
        <f t="shared" si="71"/>
        <v>0</v>
      </c>
      <c r="AL93" s="28"/>
    </row>
    <row r="94" spans="1:38" ht="13.8" x14ac:dyDescent="0.25">
      <c r="A94" s="15" t="s">
        <v>75</v>
      </c>
      <c r="B94" s="15"/>
      <c r="C94" s="15"/>
      <c r="D94" s="59"/>
      <c r="E94" s="16"/>
      <c r="F94" s="37"/>
      <c r="G94" s="37"/>
      <c r="H94" s="25">
        <v>0</v>
      </c>
      <c r="I94" s="262"/>
      <c r="J94" s="18"/>
      <c r="K94" s="85"/>
      <c r="L94" s="85"/>
      <c r="M94" s="38"/>
      <c r="N94" s="25">
        <v>0</v>
      </c>
      <c r="O94" s="262"/>
      <c r="P94" s="18"/>
      <c r="Q94" s="85"/>
      <c r="R94" s="85"/>
      <c r="S94" s="38"/>
      <c r="T94" s="25">
        <v>0</v>
      </c>
      <c r="U94" s="262"/>
      <c r="V94" s="18"/>
      <c r="W94" s="85"/>
      <c r="X94" s="85"/>
      <c r="Y94" s="38"/>
      <c r="Z94" s="25">
        <v>0</v>
      </c>
      <c r="AA94" s="262"/>
      <c r="AB94" s="18"/>
      <c r="AC94" s="85"/>
      <c r="AD94" s="85"/>
      <c r="AE94" s="38"/>
      <c r="AF94" s="25">
        <v>0</v>
      </c>
      <c r="AG94" s="174"/>
      <c r="AH94" s="221">
        <f t="shared" si="71"/>
        <v>0</v>
      </c>
      <c r="AI94" s="221">
        <f t="shared" si="71"/>
        <v>0</v>
      </c>
      <c r="AL94" s="28"/>
    </row>
    <row r="95" spans="1:38" ht="13.8" x14ac:dyDescent="0.25">
      <c r="A95" s="199" t="s">
        <v>76</v>
      </c>
      <c r="B95" s="199"/>
      <c r="C95" s="199"/>
      <c r="D95" s="18"/>
      <c r="E95" s="37"/>
      <c r="F95" s="37"/>
      <c r="G95" s="37"/>
      <c r="H95" s="25">
        <v>0</v>
      </c>
      <c r="I95" s="262"/>
      <c r="J95" s="18"/>
      <c r="K95" s="85"/>
      <c r="L95" s="85"/>
      <c r="M95" s="38"/>
      <c r="N95" s="25">
        <v>0</v>
      </c>
      <c r="O95" s="262"/>
      <c r="P95" s="18"/>
      <c r="Q95" s="85"/>
      <c r="R95" s="85"/>
      <c r="S95" s="38"/>
      <c r="T95" s="25">
        <v>0</v>
      </c>
      <c r="U95" s="262"/>
      <c r="V95" s="18"/>
      <c r="W95" s="85"/>
      <c r="X95" s="85"/>
      <c r="Y95" s="38"/>
      <c r="Z95" s="25">
        <v>0</v>
      </c>
      <c r="AA95" s="262"/>
      <c r="AB95" s="18"/>
      <c r="AC95" s="85"/>
      <c r="AD95" s="85"/>
      <c r="AE95" s="38"/>
      <c r="AF95" s="25">
        <v>0</v>
      </c>
      <c r="AG95" s="174"/>
      <c r="AH95" s="221">
        <f t="shared" si="71"/>
        <v>0</v>
      </c>
      <c r="AI95" s="221">
        <f t="shared" si="71"/>
        <v>0</v>
      </c>
      <c r="AL95" s="28"/>
    </row>
    <row r="96" spans="1:38" s="82" customFormat="1" ht="14.4" x14ac:dyDescent="0.3">
      <c r="A96" s="201" t="s">
        <v>77</v>
      </c>
      <c r="B96" s="201"/>
      <c r="C96" s="201"/>
      <c r="D96" s="63"/>
      <c r="E96" s="64"/>
      <c r="F96" s="64"/>
      <c r="G96" s="64"/>
      <c r="H96" s="62">
        <f>SUM(H88:H95)</f>
        <v>0</v>
      </c>
      <c r="I96" s="232">
        <f>SUM(I88:I95)</f>
        <v>0</v>
      </c>
      <c r="J96" s="63"/>
      <c r="K96" s="79"/>
      <c r="L96" s="79"/>
      <c r="M96" s="66"/>
      <c r="N96" s="62">
        <f>SUM(N88:N95)</f>
        <v>0</v>
      </c>
      <c r="O96" s="232">
        <f>SUM(O88:O95)</f>
        <v>0</v>
      </c>
      <c r="P96" s="63"/>
      <c r="Q96" s="79"/>
      <c r="R96" s="79"/>
      <c r="S96" s="66"/>
      <c r="T96" s="62">
        <f>SUM(T88:T95)</f>
        <v>0</v>
      </c>
      <c r="U96" s="232">
        <f>SUM(U88:U95)</f>
        <v>0</v>
      </c>
      <c r="V96" s="63"/>
      <c r="W96" s="79"/>
      <c r="X96" s="79"/>
      <c r="Y96" s="66"/>
      <c r="Z96" s="62">
        <f>SUM(Z88:Z95)</f>
        <v>0</v>
      </c>
      <c r="AA96" s="232">
        <f>SUM(AA88:AA95)</f>
        <v>0</v>
      </c>
      <c r="AB96" s="63"/>
      <c r="AC96" s="79"/>
      <c r="AD96" s="79"/>
      <c r="AE96" s="66"/>
      <c r="AF96" s="62">
        <f>SUM(AF88:AF95)</f>
        <v>0</v>
      </c>
      <c r="AG96" s="62">
        <f>SUM(AG88:AG95)</f>
        <v>0</v>
      </c>
      <c r="AH96" s="222">
        <f t="shared" si="71"/>
        <v>0</v>
      </c>
      <c r="AI96" s="222">
        <f t="shared" si="71"/>
        <v>0</v>
      </c>
      <c r="AJ96" s="81"/>
      <c r="AK96" s="81"/>
    </row>
    <row r="97" spans="1:38" s="82" customFormat="1" ht="14.4" x14ac:dyDescent="0.3">
      <c r="A97" s="15"/>
      <c r="B97" s="15"/>
      <c r="C97" s="15"/>
      <c r="D97" s="59"/>
      <c r="E97" s="16"/>
      <c r="F97" s="37"/>
      <c r="G97" s="37"/>
      <c r="H97" s="76"/>
      <c r="I97" s="264"/>
      <c r="J97" s="77"/>
      <c r="K97" s="83"/>
      <c r="L97" s="83"/>
      <c r="M97" s="61"/>
      <c r="N97" s="76"/>
      <c r="O97" s="264"/>
      <c r="P97" s="77"/>
      <c r="Q97" s="83"/>
      <c r="R97" s="83"/>
      <c r="S97" s="61"/>
      <c r="T97" s="76"/>
      <c r="U97" s="264"/>
      <c r="V97" s="77"/>
      <c r="W97" s="83"/>
      <c r="X97" s="83"/>
      <c r="Y97" s="61"/>
      <c r="Z97" s="76"/>
      <c r="AA97" s="264"/>
      <c r="AB97" s="77"/>
      <c r="AC97" s="83"/>
      <c r="AD97" s="83"/>
      <c r="AE97" s="61"/>
      <c r="AF97" s="76"/>
      <c r="AG97" s="180"/>
      <c r="AH97" s="221"/>
      <c r="AI97" s="177"/>
      <c r="AJ97" s="81"/>
      <c r="AK97" s="81"/>
    </row>
    <row r="98" spans="1:38" ht="41.4" x14ac:dyDescent="0.25">
      <c r="A98" s="48" t="s">
        <v>78</v>
      </c>
      <c r="B98" s="48"/>
      <c r="C98" s="48" t="s">
        <v>79</v>
      </c>
      <c r="D98" s="49" t="s">
        <v>80</v>
      </c>
      <c r="E98" s="49" t="s">
        <v>81</v>
      </c>
      <c r="F98" s="117" t="s">
        <v>171</v>
      </c>
      <c r="G98" s="117"/>
      <c r="H98" s="69"/>
      <c r="I98" s="262"/>
      <c r="J98" s="48" t="s">
        <v>79</v>
      </c>
      <c r="K98" s="49" t="s">
        <v>80</v>
      </c>
      <c r="L98" s="49" t="s">
        <v>81</v>
      </c>
      <c r="M98" s="117" t="s">
        <v>171</v>
      </c>
      <c r="N98" s="69"/>
      <c r="O98" s="262"/>
      <c r="P98" s="48" t="s">
        <v>79</v>
      </c>
      <c r="Q98" s="49" t="s">
        <v>80</v>
      </c>
      <c r="R98" s="49" t="s">
        <v>81</v>
      </c>
      <c r="S98" s="117" t="s">
        <v>171</v>
      </c>
      <c r="T98" s="69"/>
      <c r="U98" s="262"/>
      <c r="V98" s="48" t="s">
        <v>79</v>
      </c>
      <c r="W98" s="49" t="s">
        <v>80</v>
      </c>
      <c r="X98" s="49" t="s">
        <v>81</v>
      </c>
      <c r="Y98" s="117" t="s">
        <v>171</v>
      </c>
      <c r="Z98" s="69"/>
      <c r="AA98" s="262"/>
      <c r="AB98" s="48" t="s">
        <v>79</v>
      </c>
      <c r="AC98" s="49" t="s">
        <v>80</v>
      </c>
      <c r="AD98" s="49" t="s">
        <v>81</v>
      </c>
      <c r="AE98" s="117" t="s">
        <v>171</v>
      </c>
      <c r="AF98" s="69"/>
      <c r="AG98" s="174"/>
      <c r="AH98" s="221"/>
      <c r="AI98" s="172"/>
      <c r="AL98" s="28"/>
    </row>
    <row r="99" spans="1:38" ht="13.8" x14ac:dyDescent="0.25">
      <c r="A99" s="15" t="s">
        <v>82</v>
      </c>
      <c r="B99" s="15"/>
      <c r="C99" s="20">
        <v>0</v>
      </c>
      <c r="D99" s="26">
        <v>0</v>
      </c>
      <c r="E99" s="29">
        <f>D99*('Grad student rates'!$D$6)+SUM('Grad student rates'!$G$11:$G$18)+D99*SUM('Grad student rates'!$D$20:$D$23)</f>
        <v>395.2</v>
      </c>
      <c r="F99" s="252">
        <v>2</v>
      </c>
      <c r="G99" s="118"/>
      <c r="H99" s="119">
        <f>C99*E99*F99*(1+$B$9)</f>
        <v>0</v>
      </c>
      <c r="I99" s="269"/>
      <c r="J99" s="20">
        <v>0</v>
      </c>
      <c r="K99" s="26">
        <v>0</v>
      </c>
      <c r="L99" s="29">
        <f>K99*('Grad student rates'!$D$6)+SUM('Grad student rates'!$G$11:$G$18)+K99*SUM('Grad student rates'!$D$20:$D$23)</f>
        <v>395.2</v>
      </c>
      <c r="M99" s="252">
        <v>2</v>
      </c>
      <c r="N99" s="119">
        <f>J99*L99*M99*(1+$B$9)*(1+$C$9)</f>
        <v>0</v>
      </c>
      <c r="O99" s="269"/>
      <c r="P99" s="20">
        <v>0</v>
      </c>
      <c r="Q99" s="26">
        <v>0</v>
      </c>
      <c r="R99" s="29">
        <f>Q99*('Grad student rates'!$D$6)+SUM('Grad student rates'!$G$11:$G$18)+Q99*SUM('Grad student rates'!$D$20:$D$23)</f>
        <v>395.2</v>
      </c>
      <c r="S99" s="252">
        <v>2</v>
      </c>
      <c r="T99" s="119">
        <f>P99*R99*S99*(1+$B$9)*(1+$C$9) *(1+$D$9)</f>
        <v>0</v>
      </c>
      <c r="U99" s="269"/>
      <c r="V99" s="20">
        <v>0</v>
      </c>
      <c r="W99" s="26">
        <v>0</v>
      </c>
      <c r="X99" s="29">
        <f>W99*('Grad student rates'!$D$6)+SUM('Grad student rates'!$G$11:$G$18)+W99*SUM('Grad student rates'!$D$20:$D$23)</f>
        <v>395.2</v>
      </c>
      <c r="Y99" s="252">
        <v>2</v>
      </c>
      <c r="Z99" s="119">
        <f>V99*X99*Y99*(1+$B$9)*(1+$C$9) *(1+$D$9)*(1+$E$9)</f>
        <v>0</v>
      </c>
      <c r="AA99" s="269"/>
      <c r="AB99" s="20">
        <v>0</v>
      </c>
      <c r="AC99" s="26">
        <v>0</v>
      </c>
      <c r="AD99" s="29">
        <f>AC99*('Grad student rates'!$D$6)+SUM('Grad student rates'!$G$11:$G$18)+AC99*SUM('Grad student rates'!$D$20:$D$23)</f>
        <v>395.2</v>
      </c>
      <c r="AE99" s="252">
        <v>2</v>
      </c>
      <c r="AF99" s="119">
        <f>AB99*AD99*AE99*(1+$B$9)*(1+$C$9) *(1+$D$9)*(1+$E$9)*(1+$F$9)</f>
        <v>0</v>
      </c>
      <c r="AG99" s="213"/>
      <c r="AH99" s="221">
        <f>SUM(H99+N99+T99+Z99+AF99)</f>
        <v>0</v>
      </c>
      <c r="AI99" s="221">
        <f>SUM(I99+O99+U99+AA99+AG99)</f>
        <v>0</v>
      </c>
      <c r="AJ99" s="120"/>
      <c r="AL99" s="28"/>
    </row>
    <row r="100" spans="1:38" ht="13.8" x14ac:dyDescent="0.25">
      <c r="A100" s="15" t="s">
        <v>83</v>
      </c>
      <c r="B100" s="15"/>
      <c r="C100" s="20">
        <v>0</v>
      </c>
      <c r="D100" s="26">
        <v>0</v>
      </c>
      <c r="E100" s="29">
        <f>D100*('Grad student rates'!$E$6)+SUM('Grad student rates'!$I$11:$I$18)+D100*SUM('Grad student rates'!$D$20:$D$23)</f>
        <v>331.31</v>
      </c>
      <c r="F100" s="252">
        <v>2</v>
      </c>
      <c r="G100" s="118"/>
      <c r="H100" s="119">
        <f>C100*E100*F100*(1+$B$9)</f>
        <v>0</v>
      </c>
      <c r="I100" s="269"/>
      <c r="J100" s="20">
        <v>0</v>
      </c>
      <c r="K100" s="26">
        <v>0</v>
      </c>
      <c r="L100" s="29">
        <f>K100*('Grad student rates'!$E$6)+SUM('Grad student rates'!$I$11:$I$18)+K100*SUM('Grad student rates'!$D$20:$D$23)</f>
        <v>331.31</v>
      </c>
      <c r="M100" s="252">
        <v>2</v>
      </c>
      <c r="N100" s="119">
        <f>J100*L100*M100*(1+$B$9)*(1+$C$9)</f>
        <v>0</v>
      </c>
      <c r="O100" s="269"/>
      <c r="P100" s="20">
        <v>0</v>
      </c>
      <c r="Q100" s="26">
        <v>0</v>
      </c>
      <c r="R100" s="29">
        <f>Q100*('Grad student rates'!$E$6)+SUM('Grad student rates'!$I$11:$I$18)+Q100*SUM('Grad student rates'!$D$20:$D$23)</f>
        <v>331.31</v>
      </c>
      <c r="S100" s="252">
        <v>2</v>
      </c>
      <c r="T100" s="119">
        <f>P100*R100*S100*(1+$B$9)*(1+$C$9) *(1+$D$9)</f>
        <v>0</v>
      </c>
      <c r="U100" s="269"/>
      <c r="V100" s="20">
        <v>0</v>
      </c>
      <c r="W100" s="26">
        <v>0</v>
      </c>
      <c r="X100" s="29">
        <f>W100*('Grad student rates'!$E$6)+SUM('Grad student rates'!$I$11:$I$18)+W100*SUM('Grad student rates'!$D$20:$D$23)</f>
        <v>331.31</v>
      </c>
      <c r="Y100" s="252">
        <v>2</v>
      </c>
      <c r="Z100" s="119">
        <f>V100*X100*Y100*(1+$B$9)*(1+$C$9) *(1+$D$9)*(1+$E$9)</f>
        <v>0</v>
      </c>
      <c r="AA100" s="269"/>
      <c r="AB100" s="20">
        <v>0</v>
      </c>
      <c r="AC100" s="26">
        <v>0</v>
      </c>
      <c r="AD100" s="29">
        <f>AC100*('Grad student rates'!$E$6)+SUM('Grad student rates'!$I$11:$I$18)+AC100*SUM('Grad student rates'!$D$20:$D$23)</f>
        <v>331.31</v>
      </c>
      <c r="AE100" s="252">
        <v>2</v>
      </c>
      <c r="AF100" s="119">
        <f>AB100*AD100*AE100*(1+$B$9)*(1+$C$9) *(1+$D$9)*(1+$E$9)*(1+$F$9)</f>
        <v>0</v>
      </c>
      <c r="AG100" s="213"/>
      <c r="AH100" s="221">
        <f>SUM(H100+N100+T100+Z100+AF100)</f>
        <v>0</v>
      </c>
      <c r="AI100" s="221">
        <f>SUM(I100+O100+U100+AA100+AG100)</f>
        <v>0</v>
      </c>
      <c r="AJ100" s="120"/>
      <c r="AL100" s="28"/>
    </row>
    <row r="101" spans="1:38" ht="13.8" x14ac:dyDescent="0.25">
      <c r="A101" s="15" t="s">
        <v>84</v>
      </c>
      <c r="B101" s="15"/>
      <c r="C101" s="20">
        <v>0</v>
      </c>
      <c r="D101" s="26"/>
      <c r="E101" s="29">
        <f>('Grad student rates'!$G$33)/2+'Grad student rates'!$G$34</f>
        <v>1310</v>
      </c>
      <c r="F101" s="252">
        <v>2</v>
      </c>
      <c r="G101" s="118"/>
      <c r="H101" s="119">
        <f>C101*E101*F101</f>
        <v>0</v>
      </c>
      <c r="I101" s="269"/>
      <c r="J101" s="20">
        <v>0</v>
      </c>
      <c r="K101" s="26"/>
      <c r="L101" s="29">
        <f>('Grad student rates'!$G$33)/2+'Grad student rates'!$G$34</f>
        <v>1310</v>
      </c>
      <c r="M101" s="252">
        <v>2</v>
      </c>
      <c r="N101" s="119">
        <f>J101*L101*M101</f>
        <v>0</v>
      </c>
      <c r="O101" s="269"/>
      <c r="P101" s="20">
        <v>0</v>
      </c>
      <c r="Q101" s="26"/>
      <c r="R101" s="29">
        <f>('Grad student rates'!$G$33)/2+'Grad student rates'!$G$34</f>
        <v>1310</v>
      </c>
      <c r="S101" s="252">
        <v>2</v>
      </c>
      <c r="T101" s="119">
        <f>P101*R101*S101</f>
        <v>0</v>
      </c>
      <c r="U101" s="269"/>
      <c r="V101" s="20">
        <v>0</v>
      </c>
      <c r="W101" s="26"/>
      <c r="X101" s="29">
        <f>('Grad student rates'!$G$33)/2+'Grad student rates'!$G$34</f>
        <v>1310</v>
      </c>
      <c r="Y101" s="252">
        <v>2</v>
      </c>
      <c r="Z101" s="119">
        <f>V101*X101*Y101</f>
        <v>0</v>
      </c>
      <c r="AA101" s="269"/>
      <c r="AB101" s="20">
        <v>0</v>
      </c>
      <c r="AC101" s="26"/>
      <c r="AD101" s="29">
        <f>('Grad student rates'!$G$33)/2+'Grad student rates'!$G$34</f>
        <v>1310</v>
      </c>
      <c r="AE101" s="252">
        <v>2</v>
      </c>
      <c r="AF101" s="119">
        <f>AB101*AD101*AE101</f>
        <v>0</v>
      </c>
      <c r="AG101" s="213"/>
      <c r="AH101" s="221">
        <f>SUM(H101+N101+T101+Z101+AF101)</f>
        <v>0</v>
      </c>
      <c r="AI101" s="221">
        <f>SUM(I101+O101+U101+AA101+AG101)</f>
        <v>0</v>
      </c>
      <c r="AJ101" s="120"/>
      <c r="AL101" s="28"/>
    </row>
    <row r="102" spans="1:38" ht="13.8" x14ac:dyDescent="0.25">
      <c r="A102" s="15" t="s">
        <v>85</v>
      </c>
      <c r="B102" s="15"/>
      <c r="C102" s="121" t="s">
        <v>86</v>
      </c>
      <c r="D102" s="122" t="s">
        <v>87</v>
      </c>
      <c r="F102" s="118"/>
      <c r="G102" s="118"/>
      <c r="H102" s="119"/>
      <c r="I102" s="269"/>
      <c r="J102" s="121" t="s">
        <v>86</v>
      </c>
      <c r="K102" s="122" t="s">
        <v>87</v>
      </c>
      <c r="L102" s="29"/>
      <c r="M102" s="118"/>
      <c r="N102" s="119"/>
      <c r="O102" s="269"/>
      <c r="P102" s="121" t="s">
        <v>86</v>
      </c>
      <c r="Q102" s="122" t="s">
        <v>87</v>
      </c>
      <c r="R102" s="29"/>
      <c r="S102" s="118"/>
      <c r="T102" s="119"/>
      <c r="U102" s="269"/>
      <c r="V102" s="121" t="s">
        <v>86</v>
      </c>
      <c r="W102" s="122" t="s">
        <v>87</v>
      </c>
      <c r="X102" s="29"/>
      <c r="Y102" s="118"/>
      <c r="Z102" s="119"/>
      <c r="AA102" s="269"/>
      <c r="AB102" s="121" t="s">
        <v>86</v>
      </c>
      <c r="AC102" s="122" t="s">
        <v>87</v>
      </c>
      <c r="AD102" s="29"/>
      <c r="AE102" s="118"/>
      <c r="AF102" s="119"/>
      <c r="AG102" s="213"/>
      <c r="AH102" s="221"/>
      <c r="AI102" s="221"/>
      <c r="AJ102" s="120"/>
      <c r="AL102" s="28"/>
    </row>
    <row r="103" spans="1:38" ht="13.8" x14ac:dyDescent="0.25">
      <c r="A103" s="123" t="s">
        <v>88</v>
      </c>
      <c r="B103" s="15"/>
      <c r="C103" s="20">
        <v>0</v>
      </c>
      <c r="D103" s="26">
        <v>0</v>
      </c>
      <c r="F103" s="118"/>
      <c r="G103" s="118"/>
      <c r="H103" s="119">
        <f>C103*D103</f>
        <v>0</v>
      </c>
      <c r="I103" s="269"/>
      <c r="J103" s="20">
        <v>0</v>
      </c>
      <c r="K103" s="26">
        <v>0</v>
      </c>
      <c r="L103" s="29"/>
      <c r="M103" s="118"/>
      <c r="N103" s="119">
        <f>J103*K103</f>
        <v>0</v>
      </c>
      <c r="O103" s="269"/>
      <c r="P103" s="20">
        <v>0</v>
      </c>
      <c r="Q103" s="26">
        <v>0</v>
      </c>
      <c r="R103" s="29"/>
      <c r="S103" s="118"/>
      <c r="T103" s="119">
        <f>P103*Q103</f>
        <v>0</v>
      </c>
      <c r="U103" s="269"/>
      <c r="V103" s="20">
        <v>0</v>
      </c>
      <c r="W103" s="26">
        <v>0</v>
      </c>
      <c r="X103" s="29"/>
      <c r="Y103" s="118"/>
      <c r="Z103" s="119">
        <f>V103*W103</f>
        <v>0</v>
      </c>
      <c r="AA103" s="269"/>
      <c r="AB103" s="20">
        <v>0</v>
      </c>
      <c r="AC103" s="26">
        <v>0</v>
      </c>
      <c r="AD103" s="29"/>
      <c r="AE103" s="118"/>
      <c r="AF103" s="119">
        <f>AB103*AC103</f>
        <v>0</v>
      </c>
      <c r="AG103" s="213"/>
      <c r="AH103" s="221">
        <f t="shared" ref="AH103:AI112" si="72">SUM(H103+N103+T103+Z103+AF103)</f>
        <v>0</v>
      </c>
      <c r="AI103" s="221">
        <f t="shared" si="72"/>
        <v>0</v>
      </c>
      <c r="AJ103" s="120"/>
      <c r="AL103" s="28"/>
    </row>
    <row r="104" spans="1:38" ht="13.8" x14ac:dyDescent="0.25">
      <c r="A104" s="123" t="s">
        <v>89</v>
      </c>
      <c r="B104" s="15"/>
      <c r="C104" s="20">
        <v>0</v>
      </c>
      <c r="D104" s="26">
        <v>0</v>
      </c>
      <c r="F104" s="118"/>
      <c r="G104" s="118"/>
      <c r="H104" s="119">
        <f>C104*D104</f>
        <v>0</v>
      </c>
      <c r="I104" s="269"/>
      <c r="J104" s="20">
        <v>0</v>
      </c>
      <c r="K104" s="26">
        <v>0</v>
      </c>
      <c r="L104" s="29"/>
      <c r="M104" s="118"/>
      <c r="N104" s="119">
        <f>J104*K104</f>
        <v>0</v>
      </c>
      <c r="O104" s="269"/>
      <c r="P104" s="20">
        <v>0</v>
      </c>
      <c r="Q104" s="26">
        <v>0</v>
      </c>
      <c r="R104" s="29"/>
      <c r="S104" s="118"/>
      <c r="T104" s="119">
        <f>P104*Q104</f>
        <v>0</v>
      </c>
      <c r="U104" s="269"/>
      <c r="V104" s="20">
        <v>0</v>
      </c>
      <c r="W104" s="26">
        <v>0</v>
      </c>
      <c r="X104" s="29"/>
      <c r="Y104" s="118"/>
      <c r="Z104" s="119">
        <f>V104*W104</f>
        <v>0</v>
      </c>
      <c r="AA104" s="269"/>
      <c r="AB104" s="20">
        <v>0</v>
      </c>
      <c r="AC104" s="26">
        <v>0</v>
      </c>
      <c r="AD104" s="29"/>
      <c r="AE104" s="118"/>
      <c r="AF104" s="119">
        <f>AB104*AC104</f>
        <v>0</v>
      </c>
      <c r="AG104" s="213"/>
      <c r="AH104" s="221">
        <f t="shared" si="72"/>
        <v>0</v>
      </c>
      <c r="AI104" s="221">
        <f t="shared" si="72"/>
        <v>0</v>
      </c>
      <c r="AJ104" s="120"/>
      <c r="AL104" s="28"/>
    </row>
    <row r="105" spans="1:38" ht="13.8" x14ac:dyDescent="0.25">
      <c r="A105" s="123" t="s">
        <v>90</v>
      </c>
      <c r="B105" s="15"/>
      <c r="C105" s="20">
        <v>0</v>
      </c>
      <c r="D105" s="26">
        <v>0</v>
      </c>
      <c r="F105" s="118"/>
      <c r="G105" s="118"/>
      <c r="H105" s="119">
        <f>C105*D105</f>
        <v>0</v>
      </c>
      <c r="I105" s="269"/>
      <c r="J105" s="20">
        <v>0</v>
      </c>
      <c r="K105" s="26">
        <v>0</v>
      </c>
      <c r="L105" s="29"/>
      <c r="M105" s="118"/>
      <c r="N105" s="119">
        <f>J105*K105</f>
        <v>0</v>
      </c>
      <c r="O105" s="269"/>
      <c r="P105" s="20">
        <v>0</v>
      </c>
      <c r="Q105" s="26">
        <v>0</v>
      </c>
      <c r="R105" s="29"/>
      <c r="S105" s="118"/>
      <c r="T105" s="119">
        <f>P105*Q105</f>
        <v>0</v>
      </c>
      <c r="U105" s="269"/>
      <c r="V105" s="20">
        <v>0</v>
      </c>
      <c r="W105" s="26">
        <v>0</v>
      </c>
      <c r="X105" s="29"/>
      <c r="Y105" s="118"/>
      <c r="Z105" s="119">
        <f>V105*W105</f>
        <v>0</v>
      </c>
      <c r="AA105" s="269"/>
      <c r="AB105" s="20">
        <v>0</v>
      </c>
      <c r="AC105" s="26">
        <v>0</v>
      </c>
      <c r="AD105" s="29"/>
      <c r="AE105" s="118"/>
      <c r="AF105" s="119">
        <f>AB105*AC105</f>
        <v>0</v>
      </c>
      <c r="AG105" s="213"/>
      <c r="AH105" s="221">
        <f t="shared" si="72"/>
        <v>0</v>
      </c>
      <c r="AI105" s="221">
        <f t="shared" si="72"/>
        <v>0</v>
      </c>
      <c r="AJ105" s="120"/>
      <c r="AL105" s="28"/>
    </row>
    <row r="106" spans="1:38" ht="13.8" x14ac:dyDescent="0.25">
      <c r="A106" s="123" t="s">
        <v>91</v>
      </c>
      <c r="B106" s="15"/>
      <c r="C106" s="20">
        <v>0</v>
      </c>
      <c r="D106" s="26">
        <v>0</v>
      </c>
      <c r="F106" s="118"/>
      <c r="G106" s="118"/>
      <c r="H106" s="119">
        <f>C106*D106</f>
        <v>0</v>
      </c>
      <c r="I106" s="269"/>
      <c r="J106" s="20">
        <v>0</v>
      </c>
      <c r="K106" s="26">
        <v>0</v>
      </c>
      <c r="L106" s="29"/>
      <c r="M106" s="118"/>
      <c r="N106" s="119">
        <f>J106*K106</f>
        <v>0</v>
      </c>
      <c r="O106" s="269"/>
      <c r="P106" s="20">
        <v>0</v>
      </c>
      <c r="Q106" s="26">
        <v>0</v>
      </c>
      <c r="R106" s="29"/>
      <c r="S106" s="118"/>
      <c r="T106" s="119">
        <f>P106*Q106</f>
        <v>0</v>
      </c>
      <c r="U106" s="269"/>
      <c r="V106" s="20">
        <v>0</v>
      </c>
      <c r="W106" s="26">
        <v>0</v>
      </c>
      <c r="X106" s="29"/>
      <c r="Y106" s="118"/>
      <c r="Z106" s="119">
        <f>V106*W106</f>
        <v>0</v>
      </c>
      <c r="AA106" s="269"/>
      <c r="AB106" s="20">
        <v>0</v>
      </c>
      <c r="AC106" s="26">
        <v>0</v>
      </c>
      <c r="AD106" s="29"/>
      <c r="AE106" s="118"/>
      <c r="AF106" s="119">
        <f>AB106*AC106</f>
        <v>0</v>
      </c>
      <c r="AG106" s="213"/>
      <c r="AH106" s="221">
        <f t="shared" si="72"/>
        <v>0</v>
      </c>
      <c r="AI106" s="221">
        <f t="shared" si="72"/>
        <v>0</v>
      </c>
      <c r="AJ106" s="120"/>
      <c r="AL106" s="28"/>
    </row>
    <row r="107" spans="1:38" ht="13.8" x14ac:dyDescent="0.25">
      <c r="A107" s="15" t="s">
        <v>92</v>
      </c>
      <c r="B107" s="15"/>
      <c r="C107" s="59"/>
      <c r="D107" s="16"/>
      <c r="F107" s="37"/>
      <c r="G107" s="37"/>
      <c r="H107" s="25">
        <v>0</v>
      </c>
      <c r="I107" s="262"/>
      <c r="J107" s="59"/>
      <c r="K107" s="16"/>
      <c r="L107" s="29"/>
      <c r="M107" s="37"/>
      <c r="N107" s="25">
        <v>0</v>
      </c>
      <c r="O107" s="262"/>
      <c r="P107" s="59"/>
      <c r="Q107" s="16"/>
      <c r="R107" s="29"/>
      <c r="S107" s="37"/>
      <c r="T107" s="25">
        <v>0</v>
      </c>
      <c r="U107" s="262"/>
      <c r="V107" s="59"/>
      <c r="W107" s="16"/>
      <c r="X107" s="29"/>
      <c r="Y107" s="37"/>
      <c r="Z107" s="25">
        <v>0</v>
      </c>
      <c r="AA107" s="262"/>
      <c r="AB107" s="59"/>
      <c r="AC107" s="16"/>
      <c r="AD107" s="29"/>
      <c r="AE107" s="37"/>
      <c r="AF107" s="25">
        <v>0</v>
      </c>
      <c r="AG107" s="174"/>
      <c r="AH107" s="221">
        <f t="shared" si="72"/>
        <v>0</v>
      </c>
      <c r="AI107" s="221">
        <f t="shared" si="72"/>
        <v>0</v>
      </c>
      <c r="AL107" s="28"/>
    </row>
    <row r="108" spans="1:38" ht="13.8" x14ac:dyDescent="0.25">
      <c r="A108" s="15" t="s">
        <v>93</v>
      </c>
      <c r="B108" s="15"/>
      <c r="C108" s="59"/>
      <c r="D108" s="16"/>
      <c r="F108" s="37"/>
      <c r="G108" s="37"/>
      <c r="H108" s="25">
        <v>0</v>
      </c>
      <c r="I108" s="262"/>
      <c r="J108" s="59"/>
      <c r="K108" s="16"/>
      <c r="L108" s="29"/>
      <c r="M108" s="37"/>
      <c r="N108" s="25">
        <v>0</v>
      </c>
      <c r="O108" s="262"/>
      <c r="P108" s="59"/>
      <c r="Q108" s="16"/>
      <c r="R108" s="29"/>
      <c r="S108" s="37"/>
      <c r="T108" s="25">
        <v>0</v>
      </c>
      <c r="U108" s="262"/>
      <c r="V108" s="59"/>
      <c r="W108" s="16"/>
      <c r="X108" s="29"/>
      <c r="Y108" s="37"/>
      <c r="Z108" s="25">
        <v>0</v>
      </c>
      <c r="AA108" s="262"/>
      <c r="AB108" s="59"/>
      <c r="AC108" s="16"/>
      <c r="AD108" s="29"/>
      <c r="AE108" s="37"/>
      <c r="AF108" s="25">
        <v>0</v>
      </c>
      <c r="AG108" s="174"/>
      <c r="AH108" s="221">
        <f t="shared" si="72"/>
        <v>0</v>
      </c>
      <c r="AI108" s="221">
        <f t="shared" si="72"/>
        <v>0</v>
      </c>
      <c r="AL108" s="28"/>
    </row>
    <row r="109" spans="1:38" ht="13.8" x14ac:dyDescent="0.25">
      <c r="A109" s="15" t="s">
        <v>93</v>
      </c>
      <c r="B109" s="15"/>
      <c r="C109" s="59"/>
      <c r="D109" s="16"/>
      <c r="F109" s="37"/>
      <c r="G109" s="37"/>
      <c r="H109" s="25">
        <v>0</v>
      </c>
      <c r="I109" s="262"/>
      <c r="J109" s="59"/>
      <c r="K109" s="16"/>
      <c r="L109" s="29"/>
      <c r="M109" s="37"/>
      <c r="N109" s="25">
        <v>0</v>
      </c>
      <c r="O109" s="262"/>
      <c r="P109" s="59"/>
      <c r="Q109" s="16"/>
      <c r="R109" s="29"/>
      <c r="S109" s="37"/>
      <c r="T109" s="25">
        <v>0</v>
      </c>
      <c r="U109" s="262"/>
      <c r="V109" s="59"/>
      <c r="W109" s="16"/>
      <c r="X109" s="29"/>
      <c r="Y109" s="37"/>
      <c r="Z109" s="25">
        <v>0</v>
      </c>
      <c r="AA109" s="262"/>
      <c r="AB109" s="59"/>
      <c r="AC109" s="16"/>
      <c r="AD109" s="29"/>
      <c r="AE109" s="37"/>
      <c r="AF109" s="25">
        <v>0</v>
      </c>
      <c r="AG109" s="174"/>
      <c r="AH109" s="221">
        <f t="shared" si="72"/>
        <v>0</v>
      </c>
      <c r="AI109" s="221">
        <f t="shared" si="72"/>
        <v>0</v>
      </c>
      <c r="AL109" s="28"/>
    </row>
    <row r="110" spans="1:38" ht="13.8" x14ac:dyDescent="0.25">
      <c r="A110" s="15" t="s">
        <v>93</v>
      </c>
      <c r="B110" s="15"/>
      <c r="C110" s="59"/>
      <c r="D110" s="16"/>
      <c r="F110" s="37"/>
      <c r="G110" s="37"/>
      <c r="H110" s="25">
        <v>0</v>
      </c>
      <c r="I110" s="262"/>
      <c r="J110" s="59"/>
      <c r="K110" s="16"/>
      <c r="L110" s="29"/>
      <c r="M110" s="37"/>
      <c r="N110" s="25">
        <v>0</v>
      </c>
      <c r="O110" s="262"/>
      <c r="P110" s="59"/>
      <c r="Q110" s="16"/>
      <c r="R110" s="29"/>
      <c r="S110" s="37"/>
      <c r="T110" s="25">
        <v>0</v>
      </c>
      <c r="U110" s="262"/>
      <c r="V110" s="59"/>
      <c r="W110" s="16"/>
      <c r="X110" s="29"/>
      <c r="Y110" s="37"/>
      <c r="Z110" s="25">
        <v>0</v>
      </c>
      <c r="AA110" s="262"/>
      <c r="AB110" s="59"/>
      <c r="AC110" s="16"/>
      <c r="AD110" s="29"/>
      <c r="AE110" s="37"/>
      <c r="AF110" s="25">
        <v>0</v>
      </c>
      <c r="AG110" s="174"/>
      <c r="AH110" s="221">
        <f t="shared" si="72"/>
        <v>0</v>
      </c>
      <c r="AI110" s="221">
        <f t="shared" si="72"/>
        <v>0</v>
      </c>
      <c r="AL110" s="28"/>
    </row>
    <row r="111" spans="1:38" ht="13.8" x14ac:dyDescent="0.25">
      <c r="A111" s="199" t="s">
        <v>76</v>
      </c>
      <c r="B111" s="199"/>
      <c r="C111" s="199"/>
      <c r="D111" s="18"/>
      <c r="E111" s="37"/>
      <c r="F111" s="37"/>
      <c r="G111" s="37"/>
      <c r="H111" s="25">
        <v>0</v>
      </c>
      <c r="I111" s="262"/>
      <c r="J111" s="18"/>
      <c r="K111" s="85"/>
      <c r="L111" s="85"/>
      <c r="M111" s="38"/>
      <c r="N111" s="25">
        <v>0</v>
      </c>
      <c r="O111" s="262"/>
      <c r="P111" s="18"/>
      <c r="Q111" s="85"/>
      <c r="R111" s="85"/>
      <c r="S111" s="38"/>
      <c r="T111" s="25">
        <v>0</v>
      </c>
      <c r="U111" s="262"/>
      <c r="V111" s="18"/>
      <c r="W111" s="85"/>
      <c r="X111" s="85"/>
      <c r="Y111" s="38"/>
      <c r="Z111" s="25">
        <v>0</v>
      </c>
      <c r="AA111" s="262"/>
      <c r="AB111" s="18"/>
      <c r="AC111" s="85"/>
      <c r="AD111" s="85"/>
      <c r="AE111" s="38"/>
      <c r="AF111" s="25">
        <v>0</v>
      </c>
      <c r="AG111" s="174"/>
      <c r="AH111" s="221">
        <f t="shared" si="72"/>
        <v>0</v>
      </c>
      <c r="AI111" s="221">
        <f t="shared" si="72"/>
        <v>0</v>
      </c>
      <c r="AL111" s="28"/>
    </row>
    <row r="112" spans="1:38" ht="14.4" x14ac:dyDescent="0.3">
      <c r="A112" s="201" t="s">
        <v>94</v>
      </c>
      <c r="B112" s="201"/>
      <c r="C112" s="201"/>
      <c r="D112" s="63"/>
      <c r="E112" s="64"/>
      <c r="F112" s="64"/>
      <c r="G112" s="64"/>
      <c r="H112" s="62">
        <f>SUM(H99:H111)</f>
        <v>0</v>
      </c>
      <c r="I112" s="232">
        <f>SUM(I99:I111)</f>
        <v>0</v>
      </c>
      <c r="J112" s="63"/>
      <c r="K112" s="79"/>
      <c r="L112" s="79"/>
      <c r="M112" s="66"/>
      <c r="N112" s="62">
        <f>SUM(N99:N111)</f>
        <v>0</v>
      </c>
      <c r="O112" s="232">
        <f>SUM(O99:O111)</f>
        <v>0</v>
      </c>
      <c r="P112" s="63"/>
      <c r="Q112" s="79"/>
      <c r="R112" s="79"/>
      <c r="S112" s="66"/>
      <c r="T112" s="62">
        <f>SUM(T99:T111)</f>
        <v>0</v>
      </c>
      <c r="U112" s="232">
        <f>SUM(U99:U111)</f>
        <v>0</v>
      </c>
      <c r="V112" s="63"/>
      <c r="W112" s="79"/>
      <c r="X112" s="79"/>
      <c r="Y112" s="66"/>
      <c r="Z112" s="62">
        <f>SUM(Z99:Z111)</f>
        <v>0</v>
      </c>
      <c r="AA112" s="232">
        <f>SUM(AA99:AA111)</f>
        <v>0</v>
      </c>
      <c r="AB112" s="63"/>
      <c r="AC112" s="79"/>
      <c r="AD112" s="79"/>
      <c r="AE112" s="66"/>
      <c r="AF112" s="62">
        <f>SUM(AF99:AF111)</f>
        <v>0</v>
      </c>
      <c r="AG112" s="62">
        <f>SUM(AG99:AG111)</f>
        <v>0</v>
      </c>
      <c r="AH112" s="222">
        <f t="shared" si="72"/>
        <v>0</v>
      </c>
      <c r="AI112" s="222">
        <f t="shared" si="72"/>
        <v>0</v>
      </c>
      <c r="AL112" s="28"/>
    </row>
    <row r="113" spans="1:38" ht="13.8" x14ac:dyDescent="0.25">
      <c r="A113" s="15"/>
      <c r="B113" s="15"/>
      <c r="C113" s="15"/>
      <c r="D113" s="59"/>
      <c r="E113" s="16"/>
      <c r="F113" s="37"/>
      <c r="G113" s="37"/>
      <c r="H113" s="69"/>
      <c r="I113" s="262"/>
      <c r="J113" s="18"/>
      <c r="K113" s="85"/>
      <c r="L113" s="85"/>
      <c r="M113" s="38"/>
      <c r="N113" s="69"/>
      <c r="O113" s="262"/>
      <c r="P113" s="18"/>
      <c r="Q113" s="85"/>
      <c r="R113" s="85"/>
      <c r="S113" s="38"/>
      <c r="T113" s="69"/>
      <c r="U113" s="262"/>
      <c r="V113" s="18"/>
      <c r="W113" s="85"/>
      <c r="X113" s="85"/>
      <c r="Y113" s="38"/>
      <c r="Z113" s="69"/>
      <c r="AA113" s="262"/>
      <c r="AB113" s="18"/>
      <c r="AC113" s="85"/>
      <c r="AD113" s="85"/>
      <c r="AE113" s="38"/>
      <c r="AF113" s="69"/>
      <c r="AG113" s="174"/>
      <c r="AH113" s="221"/>
      <c r="AI113" s="172"/>
      <c r="AL113" s="28"/>
    </row>
    <row r="114" spans="1:38" ht="13.8" x14ac:dyDescent="0.25">
      <c r="A114" s="15" t="s">
        <v>95</v>
      </c>
      <c r="B114" s="15"/>
      <c r="C114" s="15"/>
      <c r="D114" s="59"/>
      <c r="E114" s="16"/>
      <c r="F114" s="37"/>
      <c r="G114" s="37"/>
      <c r="H114" s="69">
        <f>H27+H37+H71+H85+H96+H112+H48</f>
        <v>0</v>
      </c>
      <c r="I114" s="262">
        <f>I27+I37+I71+I85+I96+I112+I48</f>
        <v>0</v>
      </c>
      <c r="J114" s="18"/>
      <c r="K114" s="95"/>
      <c r="L114" s="95"/>
      <c r="M114" s="38"/>
      <c r="N114" s="69">
        <f>N27+N37+N71+N85+N96+N112+N48</f>
        <v>0</v>
      </c>
      <c r="O114" s="262">
        <f>O27+O37+O71+O85+O96+O112+O48</f>
        <v>0</v>
      </c>
      <c r="P114" s="18"/>
      <c r="Q114" s="95"/>
      <c r="R114" s="95"/>
      <c r="S114" s="38"/>
      <c r="T114" s="69">
        <f>T27+T37+T71+T85+T96+T112+T48</f>
        <v>0</v>
      </c>
      <c r="U114" s="262">
        <f>U27+U37+U71+U85+U96+U112+U48</f>
        <v>0</v>
      </c>
      <c r="V114" s="18"/>
      <c r="W114" s="95"/>
      <c r="X114" s="95"/>
      <c r="Y114" s="38"/>
      <c r="Z114" s="69">
        <f>Z27+Z37+Z71+Z85+Z96+Z112+Z48</f>
        <v>0</v>
      </c>
      <c r="AA114" s="262">
        <f>AA27+AA37+AA71+AA85+AA96+AA112+AA48</f>
        <v>0</v>
      </c>
      <c r="AB114" s="18"/>
      <c r="AC114" s="95"/>
      <c r="AD114" s="95"/>
      <c r="AE114" s="38"/>
      <c r="AF114" s="69">
        <f>AF27+AF37+AF71+AF85+AF96+AF112+AF48</f>
        <v>0</v>
      </c>
      <c r="AG114" s="174">
        <f>AG27+AG37+AG71+AG85+AG96+AG112+AG48</f>
        <v>0</v>
      </c>
      <c r="AH114" s="221">
        <f>SUM(H114+N114+T114+Z114+AF114)</f>
        <v>0</v>
      </c>
      <c r="AI114" s="174">
        <f>SUM(I114+O114+U114+AA114+AG114)</f>
        <v>0</v>
      </c>
      <c r="AL114" s="28"/>
    </row>
    <row r="115" spans="1:38" ht="13.8" x14ac:dyDescent="0.25">
      <c r="A115" s="15" t="s">
        <v>96</v>
      </c>
      <c r="B115" s="15"/>
      <c r="C115" s="15"/>
      <c r="D115" s="59"/>
      <c r="E115" s="16"/>
      <c r="F115" s="37"/>
      <c r="G115" s="37"/>
      <c r="H115" s="69">
        <f>H114-H112</f>
        <v>0</v>
      </c>
      <c r="I115" s="262">
        <f>I114-I112</f>
        <v>0</v>
      </c>
      <c r="J115" s="18"/>
      <c r="K115" s="85"/>
      <c r="L115" s="85"/>
      <c r="M115" s="38"/>
      <c r="N115" s="69">
        <f>N114-N112</f>
        <v>0</v>
      </c>
      <c r="O115" s="262">
        <f>O114-O112</f>
        <v>0</v>
      </c>
      <c r="P115" s="18"/>
      <c r="Q115" s="85"/>
      <c r="R115" s="85"/>
      <c r="S115" s="38"/>
      <c r="T115" s="69">
        <f>T114-T112</f>
        <v>0</v>
      </c>
      <c r="U115" s="262">
        <f>U114-U112</f>
        <v>0</v>
      </c>
      <c r="V115" s="18"/>
      <c r="W115" s="85"/>
      <c r="X115" s="85"/>
      <c r="Y115" s="38"/>
      <c r="Z115" s="69">
        <f>Z114-Z112</f>
        <v>0</v>
      </c>
      <c r="AA115" s="262">
        <f>AA114-AA112</f>
        <v>0</v>
      </c>
      <c r="AB115" s="18"/>
      <c r="AC115" s="85"/>
      <c r="AD115" s="85"/>
      <c r="AE115" s="38"/>
      <c r="AF115" s="69">
        <f>AF114-AF112</f>
        <v>0</v>
      </c>
      <c r="AG115" s="174">
        <f>AG114-AG112</f>
        <v>0</v>
      </c>
      <c r="AH115" s="221">
        <f>SUM(H115+N115+T115+Z115+AF115)</f>
        <v>0</v>
      </c>
      <c r="AI115" s="174">
        <f>SUM(I115+O115+U115+AA115+AG115)</f>
        <v>0</v>
      </c>
      <c r="AL115" s="28"/>
    </row>
    <row r="116" spans="1:38" ht="13.8" x14ac:dyDescent="0.25">
      <c r="A116" s="15"/>
      <c r="B116" s="15"/>
      <c r="C116" s="15"/>
      <c r="D116" s="59"/>
      <c r="E116" s="16"/>
      <c r="F116" s="37"/>
      <c r="G116" s="37"/>
      <c r="H116" s="69"/>
      <c r="I116" s="262"/>
      <c r="J116" s="18"/>
      <c r="K116" s="85"/>
      <c r="L116" s="85"/>
      <c r="M116" s="38"/>
      <c r="N116" s="69"/>
      <c r="O116" s="262"/>
      <c r="P116" s="18"/>
      <c r="Q116" s="85"/>
      <c r="R116" s="85"/>
      <c r="S116" s="38"/>
      <c r="T116" s="69"/>
      <c r="U116" s="262"/>
      <c r="V116" s="18"/>
      <c r="W116" s="85"/>
      <c r="X116" s="85"/>
      <c r="Y116" s="38"/>
      <c r="Z116" s="69"/>
      <c r="AA116" s="262"/>
      <c r="AB116" s="18"/>
      <c r="AC116" s="85"/>
      <c r="AD116" s="85"/>
      <c r="AE116" s="38"/>
      <c r="AF116" s="69"/>
      <c r="AG116" s="174"/>
      <c r="AH116" s="221"/>
      <c r="AI116" s="174"/>
      <c r="AL116" s="28"/>
    </row>
    <row r="117" spans="1:38" ht="13.8" x14ac:dyDescent="0.25">
      <c r="A117" s="15" t="s">
        <v>97</v>
      </c>
      <c r="B117" s="124">
        <v>0.55500000000000005</v>
      </c>
      <c r="C117" s="15"/>
      <c r="D117" s="59"/>
      <c r="E117" s="84"/>
      <c r="F117" s="94"/>
      <c r="G117" s="94"/>
      <c r="H117" s="69">
        <f>$B$117*H115</f>
        <v>0</v>
      </c>
      <c r="I117" s="262">
        <f>$B$117*I115</f>
        <v>0</v>
      </c>
      <c r="J117" s="18"/>
      <c r="K117" s="85"/>
      <c r="L117" s="85"/>
      <c r="M117" s="38"/>
      <c r="N117" s="69">
        <f>$B$117*N115</f>
        <v>0</v>
      </c>
      <c r="O117" s="262">
        <f>$B$117*O115</f>
        <v>0</v>
      </c>
      <c r="P117" s="18"/>
      <c r="Q117" s="85"/>
      <c r="R117" s="85"/>
      <c r="S117" s="38"/>
      <c r="T117" s="69">
        <f>$B$117*T115</f>
        <v>0</v>
      </c>
      <c r="U117" s="262">
        <f>$B$117*U115</f>
        <v>0</v>
      </c>
      <c r="V117" s="18"/>
      <c r="W117" s="85"/>
      <c r="X117" s="85"/>
      <c r="Y117" s="38"/>
      <c r="Z117" s="69">
        <f>$B$117*Z115</f>
        <v>0</v>
      </c>
      <c r="AA117" s="262">
        <f>$B$117*AA115</f>
        <v>0</v>
      </c>
      <c r="AB117" s="18"/>
      <c r="AC117" s="85"/>
      <c r="AD117" s="85"/>
      <c r="AE117" s="38"/>
      <c r="AF117" s="69">
        <f>$B$117*AF115</f>
        <v>0</v>
      </c>
      <c r="AG117" s="174">
        <f>$B$117*AG115</f>
        <v>0</v>
      </c>
      <c r="AH117" s="221">
        <f>SUM(H117+N117+T117+Z117+AF117)</f>
        <v>0</v>
      </c>
      <c r="AI117" s="174">
        <f>SUM(I117+O117+U117+AA117+AG117)</f>
        <v>0</v>
      </c>
      <c r="AL117" s="28"/>
    </row>
    <row r="118" spans="1:38" ht="14.4" thickBot="1" x14ac:dyDescent="0.3">
      <c r="A118" s="188"/>
      <c r="B118" s="188"/>
      <c r="C118" s="188"/>
      <c r="D118" s="189"/>
      <c r="E118" s="190"/>
      <c r="F118" s="190"/>
      <c r="G118" s="190"/>
      <c r="H118" s="191"/>
      <c r="I118" s="270"/>
      <c r="J118" s="189"/>
      <c r="K118" s="192"/>
      <c r="L118" s="192"/>
      <c r="M118" s="193"/>
      <c r="N118" s="191"/>
      <c r="O118" s="270"/>
      <c r="P118" s="189"/>
      <c r="Q118" s="192"/>
      <c r="R118" s="192"/>
      <c r="S118" s="193"/>
      <c r="T118" s="191"/>
      <c r="U118" s="270"/>
      <c r="V118" s="189"/>
      <c r="W118" s="192"/>
      <c r="X118" s="192"/>
      <c r="Y118" s="193"/>
      <c r="Z118" s="191"/>
      <c r="AA118" s="270"/>
      <c r="AB118" s="189"/>
      <c r="AC118" s="192"/>
      <c r="AD118" s="192"/>
      <c r="AE118" s="193"/>
      <c r="AF118" s="191"/>
      <c r="AG118" s="214"/>
      <c r="AH118" s="227"/>
      <c r="AI118" s="194"/>
      <c r="AL118" s="28"/>
    </row>
    <row r="119" spans="1:38" ht="16.8" thickTop="1" thickBot="1" x14ac:dyDescent="0.35">
      <c r="A119" s="195" t="s">
        <v>98</v>
      </c>
      <c r="B119" s="195"/>
      <c r="C119" s="195"/>
      <c r="D119" s="196"/>
      <c r="E119" s="197"/>
      <c r="F119" s="197"/>
      <c r="G119" s="197"/>
      <c r="H119" s="198">
        <f>H117+H114</f>
        <v>0</v>
      </c>
      <c r="I119" s="271">
        <f>I117+I114</f>
        <v>0</v>
      </c>
      <c r="J119" s="185"/>
      <c r="K119" s="186"/>
      <c r="L119" s="186"/>
      <c r="M119" s="187"/>
      <c r="N119" s="183">
        <f>N117+N114</f>
        <v>0</v>
      </c>
      <c r="O119" s="271">
        <f>O117+O114</f>
        <v>0</v>
      </c>
      <c r="P119" s="185"/>
      <c r="Q119" s="186"/>
      <c r="R119" s="186"/>
      <c r="S119" s="187"/>
      <c r="T119" s="183">
        <f>T117+T114</f>
        <v>0</v>
      </c>
      <c r="U119" s="271">
        <f>U117+U114</f>
        <v>0</v>
      </c>
      <c r="V119" s="185"/>
      <c r="W119" s="186"/>
      <c r="X119" s="186"/>
      <c r="Y119" s="187"/>
      <c r="Z119" s="183">
        <f>Z117+Z114</f>
        <v>0</v>
      </c>
      <c r="AA119" s="271">
        <f>AA117+AA114</f>
        <v>0</v>
      </c>
      <c r="AB119" s="185"/>
      <c r="AC119" s="186"/>
      <c r="AD119" s="186"/>
      <c r="AE119" s="187"/>
      <c r="AF119" s="183">
        <f>AF117+AF114</f>
        <v>0</v>
      </c>
      <c r="AG119" s="184">
        <f>AG117+AG114</f>
        <v>0</v>
      </c>
      <c r="AH119" s="228">
        <f>SUM(H119+N119+T119+Z119+AF119)</f>
        <v>0</v>
      </c>
      <c r="AI119" s="218">
        <f>SUM(I119+O119+U119+AA119+AG119)</f>
        <v>0</v>
      </c>
      <c r="AL119" s="28"/>
    </row>
    <row r="120" spans="1:38" ht="15.6" thickTop="1" x14ac:dyDescent="0.25">
      <c r="A120" s="125"/>
      <c r="B120" s="125"/>
      <c r="C120" s="125"/>
      <c r="D120" s="125"/>
      <c r="E120" s="126"/>
      <c r="F120" s="127"/>
      <c r="G120" s="127"/>
      <c r="H120" s="128"/>
      <c r="I120" s="129"/>
      <c r="J120" s="129"/>
      <c r="K120" s="129"/>
      <c r="L120" s="127"/>
      <c r="M120" s="127"/>
      <c r="N120" s="128"/>
      <c r="O120" s="129"/>
      <c r="P120" s="129"/>
      <c r="Q120" s="129"/>
      <c r="R120" s="127"/>
      <c r="S120" s="127"/>
      <c r="T120" s="128"/>
      <c r="U120" s="129"/>
      <c r="V120" s="129"/>
      <c r="W120" s="129"/>
      <c r="X120" s="127"/>
      <c r="Y120" s="127"/>
      <c r="Z120" s="128"/>
      <c r="AA120" s="129"/>
      <c r="AB120" s="129"/>
      <c r="AC120" s="129"/>
      <c r="AD120" s="127"/>
      <c r="AE120" s="127"/>
      <c r="AF120" s="128"/>
      <c r="AG120" s="129"/>
      <c r="AH120" s="129"/>
      <c r="AI120" s="129"/>
    </row>
    <row r="121" spans="1:38" ht="15" x14ac:dyDescent="0.25">
      <c r="A121" s="125" t="s">
        <v>99</v>
      </c>
      <c r="B121" s="125"/>
      <c r="C121" s="125"/>
      <c r="D121" s="125"/>
      <c r="E121" s="126"/>
      <c r="F121" s="127"/>
      <c r="G121" s="127"/>
      <c r="H121" s="128"/>
      <c r="I121" s="129"/>
      <c r="J121" s="129"/>
      <c r="K121" s="129"/>
      <c r="L121" s="127"/>
      <c r="M121" s="127"/>
      <c r="N121" s="128"/>
      <c r="O121" s="129"/>
      <c r="P121" s="129"/>
      <c r="Q121" s="129"/>
      <c r="R121" s="127"/>
      <c r="S121" s="127"/>
      <c r="T121" s="128"/>
      <c r="U121" s="129"/>
      <c r="V121" s="129"/>
      <c r="W121" s="129"/>
      <c r="X121" s="127"/>
      <c r="Y121" s="127"/>
      <c r="Z121" s="128"/>
      <c r="AA121" s="129"/>
      <c r="AB121" s="129"/>
      <c r="AC121" s="129"/>
      <c r="AD121" s="127"/>
      <c r="AE121" s="127"/>
      <c r="AF121" s="128"/>
      <c r="AG121" s="129"/>
      <c r="AH121" s="129"/>
      <c r="AI121" s="129"/>
    </row>
    <row r="122" spans="1:38" ht="15" x14ac:dyDescent="0.25">
      <c r="A122" s="125" t="s">
        <v>100</v>
      </c>
      <c r="B122" s="125"/>
      <c r="C122" s="125"/>
      <c r="D122" s="125"/>
      <c r="E122" s="126"/>
      <c r="F122" s="127"/>
      <c r="G122" s="127"/>
      <c r="H122" s="128"/>
      <c r="I122" s="129"/>
      <c r="J122" s="129"/>
      <c r="K122" s="129"/>
      <c r="L122" s="127"/>
      <c r="M122" s="127"/>
      <c r="N122" s="128"/>
      <c r="O122" s="129"/>
      <c r="P122" s="129"/>
      <c r="Q122" s="129"/>
      <c r="R122" s="127"/>
      <c r="S122" s="127"/>
      <c r="T122" s="128"/>
      <c r="U122" s="129"/>
      <c r="V122" s="129"/>
      <c r="W122" s="129"/>
      <c r="X122" s="127"/>
      <c r="Y122" s="127"/>
      <c r="Z122" s="128"/>
      <c r="AA122" s="129"/>
      <c r="AB122" s="129"/>
      <c r="AC122" s="129"/>
      <c r="AD122" s="127"/>
      <c r="AE122" s="127"/>
      <c r="AF122" s="128"/>
      <c r="AG122" s="129"/>
      <c r="AH122" s="129"/>
      <c r="AI122" s="129"/>
    </row>
    <row r="123" spans="1:38" ht="15" x14ac:dyDescent="0.25">
      <c r="A123" s="125" t="s">
        <v>101</v>
      </c>
      <c r="B123" s="125"/>
      <c r="C123" s="125"/>
      <c r="D123" s="125"/>
      <c r="E123" s="126"/>
      <c r="F123" s="127"/>
      <c r="G123" s="127"/>
      <c r="H123" s="128"/>
      <c r="I123" s="129"/>
      <c r="J123" s="129"/>
      <c r="K123" s="129"/>
      <c r="L123" s="127"/>
      <c r="M123" s="127"/>
      <c r="N123" s="128"/>
      <c r="O123" s="129"/>
      <c r="P123" s="129"/>
      <c r="Q123" s="129"/>
      <c r="R123" s="127"/>
      <c r="S123" s="127"/>
      <c r="T123" s="128"/>
      <c r="U123" s="129"/>
      <c r="V123" s="129"/>
      <c r="W123" s="129"/>
      <c r="X123" s="127"/>
      <c r="Y123" s="127"/>
      <c r="Z123" s="128"/>
      <c r="AA123" s="129"/>
      <c r="AB123" s="129"/>
      <c r="AC123" s="129"/>
      <c r="AD123" s="127"/>
      <c r="AE123" s="127"/>
      <c r="AF123" s="128"/>
      <c r="AG123" s="129"/>
      <c r="AH123" s="129"/>
      <c r="AI123" s="129"/>
    </row>
    <row r="124" spans="1:38" ht="15.6" thickBot="1" x14ac:dyDescent="0.3">
      <c r="A124" s="125"/>
      <c r="B124" s="125"/>
      <c r="C124" s="125"/>
      <c r="D124" s="125"/>
      <c r="E124" s="126"/>
      <c r="F124" s="127"/>
      <c r="G124" s="127"/>
      <c r="H124" s="128"/>
      <c r="I124" s="129"/>
      <c r="J124" s="129"/>
      <c r="K124" s="129"/>
      <c r="L124" s="127"/>
      <c r="M124" s="127"/>
      <c r="N124" s="128"/>
      <c r="O124" s="129"/>
      <c r="P124" s="129"/>
      <c r="Q124" s="129"/>
      <c r="R124" s="127"/>
      <c r="S124" s="127"/>
      <c r="T124" s="128"/>
      <c r="U124" s="129"/>
      <c r="V124" s="129"/>
      <c r="W124" s="129"/>
      <c r="X124" s="127"/>
      <c r="Y124" s="127"/>
      <c r="Z124" s="128"/>
      <c r="AA124" s="129"/>
      <c r="AB124" s="129"/>
      <c r="AC124" s="129"/>
      <c r="AD124" s="127"/>
      <c r="AE124" s="127"/>
      <c r="AF124" s="128"/>
      <c r="AG124" s="129"/>
      <c r="AH124" s="129"/>
      <c r="AI124" s="129"/>
    </row>
    <row r="125" spans="1:38" ht="17.399999999999999" x14ac:dyDescent="0.3">
      <c r="A125" s="125"/>
      <c r="B125" s="125"/>
      <c r="C125" s="130" t="s">
        <v>102</v>
      </c>
      <c r="D125" s="131"/>
      <c r="E125" s="132"/>
      <c r="F125" s="133"/>
      <c r="G125" s="127"/>
      <c r="H125" s="128"/>
      <c r="I125" s="129"/>
      <c r="J125" s="129"/>
      <c r="K125" s="129"/>
      <c r="L125" s="127"/>
      <c r="M125" s="127"/>
      <c r="N125" s="128"/>
      <c r="O125" s="129"/>
      <c r="P125" s="129"/>
      <c r="Q125" s="127"/>
      <c r="R125" s="128"/>
      <c r="S125" s="129"/>
      <c r="T125" s="127"/>
      <c r="U125" s="128"/>
      <c r="V125" s="128"/>
      <c r="W125" s="128"/>
      <c r="X125" s="127"/>
      <c r="Y125" s="127"/>
      <c r="Z125" s="128"/>
      <c r="AA125" s="129"/>
      <c r="AB125" s="129"/>
      <c r="AC125" s="127"/>
      <c r="AD125" s="128"/>
      <c r="AE125" s="129"/>
      <c r="AF125" s="127"/>
      <c r="AG125" s="128"/>
      <c r="AH125" s="128"/>
      <c r="AI125" s="129"/>
    </row>
    <row r="126" spans="1:38" ht="15" x14ac:dyDescent="0.25">
      <c r="A126" s="125"/>
      <c r="B126" s="125"/>
      <c r="C126" s="134" t="s">
        <v>103</v>
      </c>
      <c r="D126" s="135"/>
      <c r="E126" s="253">
        <v>1000000</v>
      </c>
      <c r="F126" s="254"/>
      <c r="G126" s="136"/>
      <c r="H126" s="40" t="s">
        <v>104</v>
      </c>
      <c r="I126" s="129"/>
      <c r="J126" s="129"/>
      <c r="K126" s="129"/>
      <c r="L126" s="127"/>
      <c r="M126" s="127"/>
      <c r="N126" s="128"/>
      <c r="O126" s="129"/>
      <c r="P126" s="129"/>
      <c r="Q126" s="127"/>
      <c r="R126" s="128"/>
      <c r="S126" s="129"/>
      <c r="T126" s="127"/>
      <c r="U126" s="128"/>
      <c r="V126" s="128"/>
      <c r="W126" s="128"/>
      <c r="X126" s="127"/>
      <c r="Y126" s="127"/>
      <c r="Z126" s="128"/>
      <c r="AA126" s="129"/>
      <c r="AB126" s="129"/>
      <c r="AC126" s="127"/>
      <c r="AD126" s="128"/>
      <c r="AE126" s="129"/>
      <c r="AF126" s="127"/>
      <c r="AG126" s="128"/>
      <c r="AH126" s="128"/>
      <c r="AI126" s="129"/>
    </row>
    <row r="127" spans="1:38" ht="15" x14ac:dyDescent="0.25">
      <c r="C127" s="137" t="s">
        <v>105</v>
      </c>
      <c r="D127" s="33"/>
      <c r="E127" s="253">
        <f>AH119</f>
        <v>0</v>
      </c>
      <c r="F127" s="254"/>
      <c r="G127" s="136"/>
      <c r="H127" s="40" t="s">
        <v>106</v>
      </c>
      <c r="I127" s="129"/>
      <c r="J127" s="129"/>
      <c r="K127" s="129"/>
      <c r="L127" s="127"/>
      <c r="M127" s="127"/>
      <c r="N127" s="128"/>
      <c r="O127" s="129"/>
      <c r="P127" s="129"/>
      <c r="Q127" s="127"/>
      <c r="R127" s="128"/>
      <c r="S127" s="129"/>
      <c r="T127" s="127"/>
      <c r="U127" s="128"/>
      <c r="V127" s="128"/>
      <c r="W127" s="128"/>
      <c r="X127" s="127"/>
      <c r="Y127" s="127"/>
      <c r="Z127" s="128"/>
      <c r="AA127" s="129"/>
      <c r="AB127" s="129"/>
      <c r="AC127" s="127"/>
      <c r="AD127" s="128"/>
      <c r="AE127" s="129"/>
      <c r="AF127" s="127"/>
      <c r="AG127" s="128"/>
      <c r="AH127" s="128"/>
      <c r="AI127" s="129"/>
    </row>
    <row r="128" spans="1:38" ht="15.6" thickBot="1" x14ac:dyDescent="0.3">
      <c r="A128" s="125"/>
      <c r="B128" s="125"/>
      <c r="C128" s="138" t="s">
        <v>107</v>
      </c>
      <c r="D128" s="139"/>
      <c r="E128" s="255">
        <f>(E126-E127)/(1+$B$117)</f>
        <v>643086.81672025716</v>
      </c>
      <c r="F128" s="256"/>
      <c r="G128" s="140"/>
      <c r="H128" s="40" t="s">
        <v>108</v>
      </c>
      <c r="I128" s="129"/>
      <c r="J128" s="129"/>
      <c r="K128" s="128"/>
      <c r="L128" s="141"/>
      <c r="M128" s="127"/>
      <c r="N128" s="128"/>
      <c r="O128" s="129"/>
      <c r="P128" s="129"/>
      <c r="Q128" s="127"/>
      <c r="R128" s="128"/>
      <c r="S128" s="129"/>
      <c r="T128" s="127"/>
      <c r="U128" s="128"/>
      <c r="V128" s="128"/>
      <c r="W128" s="128"/>
      <c r="X128" s="141"/>
      <c r="Y128" s="127"/>
      <c r="Z128" s="128"/>
      <c r="AA128" s="129"/>
      <c r="AB128" s="129"/>
      <c r="AC128" s="127"/>
      <c r="AD128" s="128"/>
      <c r="AE128" s="129"/>
      <c r="AF128" s="127"/>
      <c r="AG128" s="128"/>
      <c r="AH128" s="128"/>
      <c r="AI128" s="129"/>
    </row>
    <row r="129" spans="1:35" ht="15" x14ac:dyDescent="0.25">
      <c r="A129" s="125"/>
      <c r="B129" s="125"/>
      <c r="C129" s="135"/>
      <c r="D129" s="135"/>
      <c r="E129" s="126"/>
      <c r="F129" s="127"/>
      <c r="G129" s="127"/>
      <c r="H129" s="128"/>
      <c r="I129" s="129"/>
      <c r="J129" s="129"/>
      <c r="K129" s="128"/>
      <c r="L129" s="141"/>
      <c r="M129" s="127"/>
      <c r="N129" s="128"/>
      <c r="O129" s="129"/>
      <c r="P129" s="129"/>
      <c r="Q129" s="127"/>
      <c r="R129" s="128"/>
      <c r="S129" s="129"/>
      <c r="T129" s="127"/>
      <c r="U129" s="128"/>
      <c r="V129" s="128"/>
      <c r="W129" s="128"/>
      <c r="X129" s="141"/>
      <c r="Y129" s="127"/>
      <c r="Z129" s="128"/>
      <c r="AA129" s="129"/>
      <c r="AB129" s="129"/>
      <c r="AC129" s="127"/>
      <c r="AD129" s="128"/>
      <c r="AE129" s="129"/>
      <c r="AF129" s="127"/>
      <c r="AG129" s="128"/>
      <c r="AH129" s="128"/>
      <c r="AI129" s="129"/>
    </row>
    <row r="130" spans="1:35" ht="15" x14ac:dyDescent="0.25">
      <c r="A130" s="125"/>
      <c r="B130" s="125"/>
      <c r="C130" s="125"/>
      <c r="E130" s="126"/>
      <c r="F130" s="127"/>
      <c r="G130" s="127"/>
      <c r="H130" s="128"/>
      <c r="I130" s="129"/>
      <c r="J130" s="129"/>
      <c r="K130" s="128"/>
      <c r="L130" s="141"/>
      <c r="M130" s="127"/>
      <c r="N130" s="128"/>
      <c r="O130" s="129"/>
      <c r="P130" s="129"/>
      <c r="Q130" s="127"/>
      <c r="R130" s="128"/>
      <c r="S130" s="129"/>
      <c r="T130" s="127"/>
      <c r="U130" s="128"/>
      <c r="V130" s="128"/>
      <c r="W130" s="128"/>
      <c r="X130" s="141"/>
      <c r="Y130" s="127"/>
      <c r="Z130" s="128"/>
      <c r="AA130" s="129"/>
      <c r="AB130" s="129"/>
      <c r="AC130" s="127"/>
      <c r="AD130" s="128"/>
      <c r="AE130" s="129"/>
      <c r="AF130" s="127"/>
      <c r="AG130" s="128"/>
      <c r="AH130" s="128"/>
      <c r="AI130" s="129"/>
    </row>
    <row r="131" spans="1:35" ht="15" x14ac:dyDescent="0.25">
      <c r="A131" s="125"/>
      <c r="B131" s="125"/>
      <c r="C131" s="125"/>
      <c r="D131" s="125"/>
      <c r="E131" s="126"/>
      <c r="F131" s="127"/>
      <c r="G131" s="127"/>
      <c r="H131" s="128"/>
      <c r="I131" s="129"/>
      <c r="J131" s="129"/>
      <c r="K131" s="129"/>
      <c r="L131" s="127"/>
      <c r="M131" s="127"/>
      <c r="N131" s="128"/>
      <c r="O131" s="129"/>
      <c r="P131" s="129"/>
      <c r="Q131" s="127"/>
      <c r="R131" s="128"/>
      <c r="S131" s="129"/>
      <c r="T131" s="127"/>
      <c r="U131" s="128"/>
      <c r="V131" s="128"/>
      <c r="W131" s="128"/>
      <c r="X131" s="127"/>
      <c r="Y131" s="127"/>
      <c r="Z131" s="128"/>
      <c r="AA131" s="129"/>
      <c r="AB131" s="129"/>
      <c r="AC131" s="127"/>
      <c r="AD131" s="128"/>
      <c r="AE131" s="129"/>
      <c r="AF131" s="127"/>
      <c r="AG131" s="128"/>
      <c r="AH131" s="128"/>
      <c r="AI131" s="129"/>
    </row>
    <row r="132" spans="1:35" ht="15" x14ac:dyDescent="0.25">
      <c r="A132" s="125"/>
      <c r="B132" s="125"/>
      <c r="C132" s="125"/>
      <c r="D132" s="125"/>
      <c r="E132" s="126"/>
      <c r="F132" s="127"/>
      <c r="G132" s="127"/>
      <c r="H132" s="128"/>
      <c r="I132" s="129"/>
      <c r="J132" s="129"/>
      <c r="K132" s="129"/>
      <c r="L132" s="127"/>
      <c r="M132" s="127"/>
      <c r="N132" s="128"/>
      <c r="O132" s="129"/>
      <c r="P132" s="129"/>
      <c r="Q132" s="129"/>
      <c r="R132" s="127"/>
      <c r="S132" s="127"/>
      <c r="T132" s="128"/>
      <c r="U132" s="129"/>
      <c r="V132" s="129"/>
      <c r="W132" s="129"/>
      <c r="X132" s="127"/>
      <c r="Y132" s="127"/>
      <c r="Z132" s="128"/>
      <c r="AA132" s="129"/>
      <c r="AB132" s="129"/>
      <c r="AC132" s="129"/>
      <c r="AD132" s="127"/>
      <c r="AE132" s="127"/>
      <c r="AF132" s="128"/>
      <c r="AG132" s="129"/>
      <c r="AH132" s="129"/>
      <c r="AI132" s="129"/>
    </row>
    <row r="133" spans="1:35" ht="15" x14ac:dyDescent="0.25">
      <c r="A133" s="125"/>
      <c r="B133" s="125"/>
      <c r="C133" s="125"/>
      <c r="D133" s="125"/>
      <c r="E133" s="126"/>
      <c r="F133" s="127"/>
      <c r="G133" s="127"/>
      <c r="H133" s="128"/>
      <c r="I133" s="129"/>
      <c r="J133" s="129"/>
      <c r="K133" s="129"/>
      <c r="L133" s="127"/>
      <c r="M133" s="127"/>
      <c r="N133" s="128"/>
      <c r="O133" s="129"/>
      <c r="P133" s="129"/>
      <c r="Q133" s="129"/>
      <c r="R133" s="127"/>
      <c r="S133" s="127"/>
      <c r="T133" s="128"/>
      <c r="U133" s="129"/>
      <c r="V133" s="129"/>
      <c r="W133" s="129"/>
      <c r="X133" s="127"/>
      <c r="Y133" s="127"/>
      <c r="Z133" s="128"/>
      <c r="AA133" s="129"/>
      <c r="AB133" s="129"/>
      <c r="AC133" s="129"/>
      <c r="AD133" s="127"/>
      <c r="AE133" s="127"/>
      <c r="AF133" s="128"/>
      <c r="AG133" s="129"/>
      <c r="AH133" s="129"/>
      <c r="AI133" s="129"/>
    </row>
    <row r="134" spans="1:35" ht="15" x14ac:dyDescent="0.25">
      <c r="A134" s="125"/>
      <c r="B134" s="125"/>
      <c r="C134" s="125"/>
      <c r="D134" s="125"/>
      <c r="E134" s="126"/>
      <c r="F134" s="127"/>
      <c r="G134" s="127"/>
      <c r="H134" s="128"/>
      <c r="I134" s="129"/>
      <c r="J134" s="129"/>
      <c r="K134" s="129"/>
      <c r="L134" s="127"/>
      <c r="M134" s="127"/>
      <c r="N134" s="128"/>
      <c r="O134" s="129"/>
      <c r="P134" s="129"/>
      <c r="Q134" s="129"/>
      <c r="R134" s="127"/>
      <c r="S134" s="127"/>
      <c r="T134" s="128"/>
      <c r="U134" s="129"/>
      <c r="V134" s="129"/>
      <c r="W134" s="129"/>
      <c r="X134" s="127"/>
      <c r="Y134" s="127"/>
      <c r="Z134" s="128"/>
      <c r="AA134" s="129"/>
      <c r="AB134" s="129"/>
      <c r="AC134" s="129"/>
      <c r="AD134" s="127"/>
      <c r="AE134" s="127"/>
      <c r="AF134" s="128"/>
      <c r="AG134" s="129"/>
      <c r="AH134" s="129"/>
      <c r="AI134" s="129"/>
    </row>
    <row r="135" spans="1:35" ht="15" x14ac:dyDescent="0.25">
      <c r="A135" s="125"/>
      <c r="B135" s="125"/>
      <c r="C135" s="125"/>
      <c r="D135" s="125"/>
      <c r="E135" s="126"/>
      <c r="F135" s="127"/>
      <c r="G135" s="127"/>
      <c r="H135" s="128"/>
      <c r="I135" s="129"/>
      <c r="J135" s="129"/>
      <c r="K135" s="129"/>
      <c r="L135" s="127"/>
      <c r="M135" s="127"/>
      <c r="N135" s="128"/>
      <c r="O135" s="129"/>
      <c r="P135" s="129"/>
      <c r="Q135" s="129"/>
      <c r="R135" s="127"/>
      <c r="S135" s="127"/>
      <c r="T135" s="128"/>
      <c r="U135" s="129"/>
      <c r="V135" s="129"/>
      <c r="W135" s="129"/>
      <c r="X135" s="127"/>
      <c r="Y135" s="127"/>
      <c r="Z135" s="128"/>
      <c r="AA135" s="129"/>
      <c r="AB135" s="129"/>
      <c r="AC135" s="129"/>
      <c r="AD135" s="127"/>
      <c r="AE135" s="127"/>
      <c r="AF135" s="128"/>
      <c r="AG135" s="129"/>
      <c r="AH135" s="129"/>
      <c r="AI135" s="129"/>
    </row>
    <row r="136" spans="1:35" ht="15" x14ac:dyDescent="0.25">
      <c r="A136" s="125"/>
      <c r="B136" s="125"/>
      <c r="C136" s="125"/>
      <c r="D136" s="125"/>
      <c r="E136" s="126"/>
      <c r="F136" s="127"/>
      <c r="G136" s="127"/>
      <c r="H136" s="128"/>
      <c r="I136" s="129"/>
      <c r="J136" s="129"/>
      <c r="K136" s="129"/>
      <c r="L136" s="127"/>
      <c r="M136" s="127"/>
      <c r="N136" s="128"/>
      <c r="O136" s="129"/>
      <c r="P136" s="129"/>
      <c r="Q136" s="129"/>
      <c r="R136" s="127"/>
      <c r="S136" s="127"/>
      <c r="T136" s="128"/>
      <c r="U136" s="129"/>
      <c r="V136" s="129"/>
      <c r="W136" s="129"/>
      <c r="X136" s="127"/>
      <c r="Y136" s="127"/>
      <c r="Z136" s="128"/>
      <c r="AA136" s="129"/>
      <c r="AB136" s="129"/>
      <c r="AC136" s="129"/>
      <c r="AD136" s="127"/>
      <c r="AE136" s="127"/>
      <c r="AF136" s="128"/>
      <c r="AG136" s="129"/>
      <c r="AH136" s="129"/>
      <c r="AI136" s="129"/>
    </row>
    <row r="137" spans="1:35" ht="15" x14ac:dyDescent="0.25">
      <c r="A137" s="125"/>
      <c r="B137" s="125"/>
      <c r="C137" s="125"/>
      <c r="D137" s="125"/>
      <c r="E137" s="126"/>
      <c r="F137" s="127"/>
      <c r="G137" s="127"/>
      <c r="H137" s="128"/>
      <c r="I137" s="129"/>
      <c r="J137" s="129"/>
      <c r="K137" s="129"/>
      <c r="L137" s="127"/>
      <c r="M137" s="127"/>
      <c r="N137" s="128"/>
      <c r="O137" s="129"/>
      <c r="P137" s="129"/>
      <c r="Q137" s="129"/>
      <c r="R137" s="127"/>
      <c r="S137" s="127"/>
      <c r="T137" s="128"/>
      <c r="U137" s="129"/>
      <c r="V137" s="129"/>
      <c r="W137" s="129"/>
      <c r="X137" s="127"/>
      <c r="Y137" s="127"/>
      <c r="Z137" s="128"/>
      <c r="AA137" s="129"/>
      <c r="AB137" s="129"/>
      <c r="AC137" s="129"/>
      <c r="AD137" s="127"/>
      <c r="AE137" s="127"/>
      <c r="AF137" s="128"/>
      <c r="AG137" s="129"/>
      <c r="AH137" s="129"/>
      <c r="AI137" s="129"/>
    </row>
    <row r="138" spans="1:35" ht="15" x14ac:dyDescent="0.25">
      <c r="A138" s="125"/>
      <c r="B138" s="125"/>
      <c r="C138" s="125"/>
      <c r="D138" s="125"/>
      <c r="E138" s="126"/>
      <c r="F138" s="127"/>
      <c r="G138" s="127"/>
      <c r="H138" s="128"/>
      <c r="I138" s="129"/>
      <c r="J138" s="129"/>
      <c r="K138" s="129"/>
      <c r="L138" s="127"/>
      <c r="M138" s="127"/>
      <c r="N138" s="128"/>
      <c r="O138" s="129"/>
      <c r="P138" s="129"/>
      <c r="Q138" s="129"/>
      <c r="R138" s="127"/>
      <c r="S138" s="127"/>
      <c r="T138" s="128"/>
      <c r="U138" s="129"/>
      <c r="V138" s="129"/>
      <c r="W138" s="129"/>
      <c r="X138" s="127"/>
      <c r="Y138" s="127"/>
      <c r="Z138" s="128"/>
      <c r="AA138" s="129"/>
      <c r="AB138" s="129"/>
      <c r="AC138" s="129"/>
      <c r="AD138" s="127"/>
      <c r="AE138" s="127"/>
      <c r="AF138" s="128"/>
      <c r="AG138" s="129"/>
      <c r="AH138" s="129"/>
      <c r="AI138" s="129"/>
    </row>
    <row r="139" spans="1:35" ht="15" x14ac:dyDescent="0.25">
      <c r="A139" s="125"/>
      <c r="B139" s="125"/>
      <c r="C139" s="125"/>
      <c r="D139" s="125"/>
      <c r="E139" s="126"/>
      <c r="F139" s="127"/>
      <c r="G139" s="127"/>
      <c r="H139" s="128"/>
      <c r="I139" s="129"/>
      <c r="J139" s="129"/>
      <c r="K139" s="129"/>
      <c r="L139" s="127"/>
      <c r="M139" s="127"/>
      <c r="N139" s="128"/>
      <c r="O139" s="129"/>
      <c r="P139" s="129"/>
      <c r="Q139" s="129"/>
      <c r="R139" s="127"/>
      <c r="S139" s="127"/>
      <c r="T139" s="128"/>
      <c r="U139" s="129"/>
      <c r="V139" s="129"/>
      <c r="W139" s="129"/>
      <c r="X139" s="127"/>
      <c r="Y139" s="127"/>
      <c r="Z139" s="128"/>
      <c r="AA139" s="129"/>
      <c r="AB139" s="129"/>
      <c r="AC139" s="129"/>
      <c r="AD139" s="127"/>
      <c r="AE139" s="127"/>
      <c r="AF139" s="128"/>
      <c r="AG139" s="129"/>
      <c r="AH139" s="129"/>
      <c r="AI139" s="129"/>
    </row>
    <row r="140" spans="1:35" ht="15" x14ac:dyDescent="0.25">
      <c r="A140" s="125"/>
      <c r="B140" s="125"/>
      <c r="C140" s="125"/>
      <c r="D140" s="125"/>
      <c r="E140" s="126"/>
      <c r="F140" s="127"/>
      <c r="G140" s="127"/>
      <c r="H140" s="128"/>
      <c r="I140" s="129"/>
      <c r="J140" s="129"/>
      <c r="K140" s="129"/>
      <c r="L140" s="127"/>
      <c r="M140" s="127"/>
      <c r="N140" s="128"/>
      <c r="O140" s="129"/>
      <c r="P140" s="129"/>
      <c r="Q140" s="129"/>
      <c r="R140" s="127"/>
      <c r="S140" s="127"/>
      <c r="T140" s="128"/>
      <c r="U140" s="129"/>
      <c r="V140" s="129"/>
      <c r="W140" s="129"/>
      <c r="X140" s="127"/>
      <c r="Y140" s="127"/>
      <c r="Z140" s="128"/>
      <c r="AA140" s="129"/>
      <c r="AB140" s="129"/>
      <c r="AC140" s="129"/>
      <c r="AD140" s="127"/>
      <c r="AE140" s="127"/>
      <c r="AF140" s="128"/>
      <c r="AG140" s="129"/>
      <c r="AH140" s="129"/>
      <c r="AI140" s="129"/>
    </row>
    <row r="141" spans="1:35" ht="15" x14ac:dyDescent="0.25">
      <c r="A141" s="125"/>
      <c r="B141" s="125"/>
      <c r="C141" s="125"/>
      <c r="D141" s="125"/>
      <c r="E141" s="126"/>
      <c r="F141" s="127"/>
      <c r="G141" s="127"/>
      <c r="H141" s="128"/>
      <c r="I141" s="129"/>
      <c r="J141" s="129"/>
      <c r="K141" s="129"/>
      <c r="L141" s="127"/>
      <c r="M141" s="127"/>
      <c r="N141" s="128"/>
      <c r="O141" s="129"/>
      <c r="P141" s="129"/>
      <c r="Q141" s="129"/>
      <c r="R141" s="127"/>
      <c r="S141" s="127"/>
      <c r="T141" s="128"/>
      <c r="U141" s="129"/>
      <c r="V141" s="129"/>
      <c r="W141" s="129"/>
      <c r="X141" s="127"/>
      <c r="Y141" s="127"/>
      <c r="Z141" s="128"/>
      <c r="AA141" s="129"/>
      <c r="AB141" s="129"/>
      <c r="AC141" s="129"/>
      <c r="AD141" s="127"/>
      <c r="AE141" s="127"/>
      <c r="AF141" s="128"/>
      <c r="AG141" s="129"/>
      <c r="AH141" s="129"/>
      <c r="AI141" s="129"/>
    </row>
    <row r="142" spans="1:35" ht="15" x14ac:dyDescent="0.25">
      <c r="A142" s="125"/>
      <c r="B142" s="125"/>
      <c r="C142" s="125"/>
      <c r="D142" s="125"/>
      <c r="E142" s="126"/>
      <c r="F142" s="127"/>
      <c r="G142" s="127"/>
      <c r="H142" s="128"/>
      <c r="I142" s="129"/>
      <c r="J142" s="129"/>
      <c r="K142" s="129"/>
      <c r="L142" s="127"/>
      <c r="M142" s="127"/>
      <c r="N142" s="128"/>
      <c r="O142" s="129"/>
      <c r="P142" s="129"/>
      <c r="Q142" s="129"/>
      <c r="R142" s="127"/>
      <c r="S142" s="127"/>
      <c r="T142" s="128"/>
      <c r="U142" s="129"/>
      <c r="V142" s="129"/>
      <c r="W142" s="129"/>
      <c r="X142" s="127"/>
      <c r="Y142" s="127"/>
      <c r="Z142" s="128"/>
      <c r="AA142" s="129"/>
      <c r="AB142" s="129"/>
      <c r="AC142" s="129"/>
      <c r="AD142" s="127"/>
      <c r="AE142" s="127"/>
      <c r="AF142" s="128"/>
      <c r="AG142" s="129"/>
      <c r="AH142" s="129"/>
      <c r="AI142" s="129"/>
    </row>
    <row r="143" spans="1:35" ht="15" x14ac:dyDescent="0.25">
      <c r="A143" s="125"/>
      <c r="B143" s="125"/>
      <c r="C143" s="125"/>
      <c r="D143" s="125"/>
      <c r="E143" s="126"/>
      <c r="F143" s="127"/>
      <c r="G143" s="127"/>
      <c r="H143" s="128"/>
      <c r="I143" s="129"/>
      <c r="J143" s="129"/>
      <c r="K143" s="129"/>
      <c r="L143" s="127"/>
      <c r="M143" s="127"/>
      <c r="N143" s="128"/>
      <c r="O143" s="129"/>
      <c r="P143" s="129"/>
      <c r="Q143" s="129"/>
      <c r="R143" s="127"/>
      <c r="S143" s="127"/>
      <c r="T143" s="128"/>
      <c r="U143" s="129"/>
      <c r="V143" s="129"/>
      <c r="W143" s="129"/>
      <c r="X143" s="127"/>
      <c r="Y143" s="127"/>
      <c r="Z143" s="128"/>
      <c r="AA143" s="129"/>
      <c r="AB143" s="129"/>
      <c r="AC143" s="129"/>
      <c r="AD143" s="127"/>
      <c r="AE143" s="127"/>
      <c r="AF143" s="128"/>
      <c r="AG143" s="129"/>
      <c r="AH143" s="129"/>
      <c r="AI143" s="129"/>
    </row>
    <row r="144" spans="1:35" ht="15" x14ac:dyDescent="0.25">
      <c r="A144" s="125"/>
      <c r="B144" s="125"/>
      <c r="C144" s="125"/>
      <c r="D144" s="125"/>
      <c r="E144" s="126"/>
      <c r="F144" s="127"/>
      <c r="G144" s="127"/>
      <c r="H144" s="128"/>
      <c r="I144" s="129"/>
      <c r="J144" s="129"/>
      <c r="K144" s="129"/>
      <c r="L144" s="127"/>
      <c r="M144" s="127"/>
      <c r="N144" s="128"/>
      <c r="O144" s="129"/>
      <c r="P144" s="129"/>
      <c r="Q144" s="129"/>
      <c r="R144" s="127"/>
      <c r="S144" s="127"/>
      <c r="T144" s="128"/>
      <c r="U144" s="129"/>
      <c r="V144" s="129"/>
      <c r="W144" s="129"/>
      <c r="X144" s="127"/>
      <c r="Y144" s="127"/>
      <c r="Z144" s="128"/>
      <c r="AA144" s="129"/>
      <c r="AB144" s="129"/>
      <c r="AC144" s="129"/>
      <c r="AD144" s="127"/>
      <c r="AE144" s="127"/>
      <c r="AF144" s="128"/>
      <c r="AG144" s="129"/>
      <c r="AH144" s="129"/>
      <c r="AI144" s="129"/>
    </row>
    <row r="145" spans="1:36" ht="15" x14ac:dyDescent="0.25">
      <c r="A145" s="125"/>
      <c r="B145" s="125"/>
      <c r="C145" s="125"/>
      <c r="D145" s="125"/>
      <c r="E145" s="126"/>
      <c r="F145" s="127"/>
      <c r="G145" s="127"/>
      <c r="H145" s="128"/>
      <c r="I145" s="129"/>
      <c r="J145" s="129"/>
      <c r="K145" s="129"/>
      <c r="L145" s="127"/>
      <c r="M145" s="127"/>
      <c r="N145" s="128"/>
      <c r="O145" s="129"/>
      <c r="P145" s="129"/>
      <c r="Q145" s="129"/>
      <c r="R145" s="127"/>
      <c r="S145" s="127"/>
      <c r="T145" s="128"/>
      <c r="U145" s="129"/>
      <c r="V145" s="129"/>
      <c r="W145" s="129"/>
      <c r="X145" s="127"/>
      <c r="Y145" s="127"/>
      <c r="Z145" s="128"/>
      <c r="AA145" s="129"/>
      <c r="AB145" s="129"/>
      <c r="AC145" s="129"/>
      <c r="AD145" s="127"/>
      <c r="AE145" s="127"/>
      <c r="AF145" s="128"/>
      <c r="AG145" s="129"/>
      <c r="AH145" s="129"/>
      <c r="AI145" s="129"/>
    </row>
    <row r="146" spans="1:36" ht="15" x14ac:dyDescent="0.25">
      <c r="A146" s="125"/>
      <c r="B146" s="125"/>
      <c r="C146" s="125"/>
      <c r="D146" s="125"/>
      <c r="E146" s="126"/>
      <c r="F146" s="127"/>
      <c r="G146" s="127"/>
      <c r="H146" s="128"/>
      <c r="I146" s="129"/>
      <c r="J146" s="129"/>
      <c r="K146" s="129"/>
      <c r="L146" s="127"/>
      <c r="M146" s="127"/>
      <c r="N146" s="128"/>
      <c r="O146" s="129"/>
      <c r="P146" s="129"/>
      <c r="Q146" s="129"/>
      <c r="R146" s="127"/>
      <c r="S146" s="127"/>
      <c r="T146" s="128"/>
      <c r="U146" s="129"/>
      <c r="V146" s="129"/>
      <c r="W146" s="129"/>
      <c r="X146" s="127"/>
      <c r="Y146" s="127"/>
      <c r="Z146" s="128"/>
      <c r="AA146" s="129"/>
      <c r="AB146" s="129"/>
      <c r="AC146" s="129"/>
      <c r="AD146" s="127"/>
      <c r="AE146" s="127"/>
      <c r="AF146" s="128"/>
      <c r="AG146" s="129"/>
      <c r="AH146" s="129"/>
      <c r="AI146" s="129"/>
    </row>
    <row r="147" spans="1:36" ht="15" x14ac:dyDescent="0.25">
      <c r="A147" s="125"/>
      <c r="B147" s="125"/>
      <c r="C147" s="125"/>
      <c r="D147" s="125"/>
      <c r="E147" s="126"/>
      <c r="F147" s="127"/>
      <c r="G147" s="127"/>
      <c r="H147" s="128"/>
      <c r="I147" s="129"/>
      <c r="J147" s="129"/>
      <c r="K147" s="129"/>
      <c r="L147" s="127"/>
      <c r="M147" s="127"/>
      <c r="N147" s="128"/>
      <c r="O147" s="129"/>
      <c r="P147" s="129"/>
      <c r="Q147" s="129"/>
      <c r="R147" s="127"/>
      <c r="S147" s="127"/>
      <c r="T147" s="128"/>
      <c r="U147" s="129"/>
      <c r="V147" s="129"/>
      <c r="W147" s="129"/>
      <c r="X147" s="127"/>
      <c r="Y147" s="127"/>
      <c r="Z147" s="128"/>
      <c r="AA147" s="129"/>
      <c r="AB147" s="129"/>
      <c r="AC147" s="129"/>
      <c r="AD147" s="127"/>
      <c r="AE147" s="127"/>
      <c r="AF147" s="128"/>
      <c r="AG147" s="129"/>
      <c r="AH147" s="129"/>
      <c r="AI147" s="129"/>
    </row>
    <row r="148" spans="1:36" ht="15" x14ac:dyDescent="0.25">
      <c r="A148" s="125"/>
      <c r="B148" s="125"/>
      <c r="C148" s="125"/>
      <c r="D148" s="125"/>
      <c r="E148" s="126"/>
      <c r="F148" s="127"/>
      <c r="G148" s="127"/>
      <c r="H148" s="128"/>
      <c r="I148" s="129"/>
      <c r="J148" s="129"/>
      <c r="K148" s="129"/>
      <c r="L148" s="127"/>
      <c r="M148" s="127"/>
      <c r="N148" s="128"/>
      <c r="O148" s="129"/>
      <c r="P148" s="129"/>
      <c r="Q148" s="129"/>
      <c r="R148" s="127"/>
      <c r="S148" s="127"/>
      <c r="T148" s="128"/>
      <c r="U148" s="129"/>
      <c r="V148" s="129"/>
      <c r="W148" s="129"/>
      <c r="X148" s="127"/>
      <c r="Y148" s="127"/>
      <c r="Z148" s="128"/>
      <c r="AA148" s="129"/>
      <c r="AB148" s="129"/>
      <c r="AC148" s="129"/>
      <c r="AD148" s="127"/>
      <c r="AE148" s="127"/>
      <c r="AF148" s="128"/>
      <c r="AG148" s="129"/>
      <c r="AH148" s="129"/>
      <c r="AI148" s="129"/>
    </row>
    <row r="149" spans="1:36" ht="15" x14ac:dyDescent="0.25">
      <c r="A149" s="125"/>
      <c r="B149" s="125"/>
      <c r="C149" s="125"/>
      <c r="D149" s="125"/>
      <c r="E149" s="126"/>
      <c r="F149" s="127"/>
      <c r="G149" s="127"/>
      <c r="H149" s="128"/>
      <c r="I149" s="129"/>
      <c r="J149" s="129"/>
      <c r="K149" s="129"/>
      <c r="L149" s="127"/>
      <c r="M149" s="127"/>
      <c r="N149" s="128"/>
      <c r="O149" s="129"/>
      <c r="P149" s="129"/>
      <c r="Q149" s="129"/>
      <c r="R149" s="127"/>
      <c r="S149" s="127"/>
      <c r="T149" s="128"/>
      <c r="U149" s="129"/>
      <c r="V149" s="129"/>
      <c r="W149" s="129"/>
      <c r="X149" s="127"/>
      <c r="Y149" s="127"/>
      <c r="Z149" s="128"/>
      <c r="AA149" s="129"/>
      <c r="AB149" s="129"/>
      <c r="AC149" s="129"/>
      <c r="AD149" s="127"/>
      <c r="AE149" s="127"/>
      <c r="AF149" s="128"/>
      <c r="AG149" s="129"/>
      <c r="AH149" s="129"/>
      <c r="AI149" s="129"/>
      <c r="AJ149" s="135"/>
    </row>
    <row r="150" spans="1:36" ht="15" x14ac:dyDescent="0.25">
      <c r="I150" s="129"/>
      <c r="J150" s="129"/>
      <c r="K150" s="129"/>
      <c r="L150" s="127"/>
      <c r="M150" s="127"/>
      <c r="N150" s="128"/>
      <c r="O150" s="129"/>
      <c r="P150" s="129"/>
      <c r="Q150" s="129"/>
      <c r="R150" s="127"/>
      <c r="S150" s="127"/>
      <c r="T150" s="128"/>
      <c r="U150" s="129"/>
      <c r="V150" s="129"/>
      <c r="W150" s="129"/>
      <c r="X150" s="127"/>
      <c r="Y150" s="127"/>
      <c r="Z150" s="128"/>
      <c r="AA150" s="129"/>
      <c r="AB150" s="129"/>
      <c r="AC150" s="129"/>
      <c r="AD150" s="127"/>
      <c r="AE150" s="127"/>
      <c r="AF150" s="128"/>
      <c r="AG150" s="129"/>
      <c r="AH150" s="129"/>
      <c r="AI150" s="129"/>
      <c r="AJ150" s="135"/>
    </row>
    <row r="151" spans="1:36" ht="15" x14ac:dyDescent="0.25">
      <c r="I151" s="129"/>
      <c r="J151" s="129"/>
      <c r="K151" s="129"/>
      <c r="L151" s="127"/>
      <c r="M151" s="127"/>
      <c r="N151" s="128"/>
      <c r="O151" s="129"/>
      <c r="P151" s="129"/>
      <c r="Q151" s="129"/>
      <c r="R151" s="127"/>
      <c r="S151" s="127"/>
      <c r="T151" s="128"/>
      <c r="U151" s="129"/>
      <c r="V151" s="129"/>
      <c r="W151" s="129"/>
      <c r="X151" s="127"/>
      <c r="Y151" s="127"/>
      <c r="Z151" s="128"/>
      <c r="AA151" s="129"/>
      <c r="AB151" s="129"/>
      <c r="AC151" s="129"/>
      <c r="AD151" s="127"/>
      <c r="AE151" s="127"/>
      <c r="AF151" s="128"/>
      <c r="AG151" s="129"/>
      <c r="AH151" s="129"/>
      <c r="AI151" s="129"/>
      <c r="AJ151" s="135"/>
    </row>
    <row r="152" spans="1:36" ht="15" x14ac:dyDescent="0.25">
      <c r="I152" s="129"/>
      <c r="J152" s="129"/>
      <c r="K152" s="129"/>
      <c r="L152" s="127"/>
      <c r="M152" s="127"/>
      <c r="N152" s="128"/>
      <c r="O152" s="129"/>
      <c r="P152" s="129"/>
      <c r="Q152" s="129"/>
      <c r="R152" s="127"/>
      <c r="S152" s="127"/>
      <c r="T152" s="128"/>
      <c r="U152" s="129"/>
      <c r="V152" s="129"/>
      <c r="W152" s="129"/>
      <c r="X152" s="127"/>
      <c r="Y152" s="127"/>
      <c r="Z152" s="128"/>
      <c r="AA152" s="129"/>
      <c r="AB152" s="129"/>
      <c r="AC152" s="129"/>
      <c r="AD152" s="127"/>
      <c r="AE152" s="127"/>
      <c r="AF152" s="128"/>
      <c r="AG152" s="129"/>
      <c r="AH152" s="129"/>
      <c r="AI152" s="129"/>
      <c r="AJ152" s="135"/>
    </row>
    <row r="153" spans="1:36" ht="15" x14ac:dyDescent="0.25">
      <c r="I153" s="129"/>
      <c r="J153" s="129"/>
      <c r="K153" s="129"/>
      <c r="L153" s="127"/>
      <c r="M153" s="127"/>
      <c r="N153" s="128"/>
      <c r="O153" s="129"/>
      <c r="P153" s="129"/>
      <c r="Q153" s="129"/>
      <c r="R153" s="127"/>
      <c r="S153" s="127"/>
      <c r="T153" s="128"/>
      <c r="U153" s="129"/>
      <c r="V153" s="129"/>
      <c r="W153" s="129"/>
      <c r="X153" s="127"/>
      <c r="Y153" s="127"/>
      <c r="Z153" s="128"/>
      <c r="AA153" s="129"/>
      <c r="AB153" s="129"/>
      <c r="AC153" s="129"/>
      <c r="AD153" s="127"/>
      <c r="AE153" s="127"/>
      <c r="AF153" s="128"/>
      <c r="AG153" s="129"/>
      <c r="AH153" s="129"/>
      <c r="AI153" s="129"/>
      <c r="AJ153" s="135"/>
    </row>
    <row r="154" spans="1:36" ht="15" x14ac:dyDescent="0.25">
      <c r="I154" s="129"/>
      <c r="J154" s="129"/>
      <c r="K154" s="129"/>
      <c r="L154" s="127"/>
      <c r="M154" s="127"/>
      <c r="N154" s="128"/>
      <c r="O154" s="129"/>
      <c r="P154" s="129"/>
      <c r="Q154" s="129"/>
      <c r="R154" s="127"/>
      <c r="S154" s="127"/>
      <c r="T154" s="128"/>
      <c r="U154" s="129"/>
      <c r="V154" s="129"/>
      <c r="W154" s="129"/>
      <c r="X154" s="127"/>
      <c r="Y154" s="127"/>
      <c r="Z154" s="128"/>
      <c r="AA154" s="129"/>
      <c r="AB154" s="129"/>
      <c r="AC154" s="129"/>
      <c r="AD154" s="127"/>
      <c r="AE154" s="127"/>
      <c r="AF154" s="128"/>
      <c r="AG154" s="129"/>
      <c r="AH154" s="129"/>
      <c r="AI154" s="129"/>
      <c r="AJ154" s="135"/>
    </row>
    <row r="155" spans="1:36" ht="15" x14ac:dyDescent="0.25">
      <c r="I155" s="129"/>
      <c r="J155" s="129"/>
      <c r="K155" s="129"/>
      <c r="L155" s="127"/>
      <c r="M155" s="127"/>
      <c r="N155" s="128"/>
      <c r="O155" s="129"/>
      <c r="P155" s="129"/>
      <c r="Q155" s="129"/>
      <c r="R155" s="127"/>
      <c r="S155" s="127"/>
      <c r="T155" s="128"/>
      <c r="U155" s="129"/>
      <c r="V155" s="129"/>
      <c r="W155" s="129"/>
      <c r="X155" s="127"/>
      <c r="Y155" s="127"/>
      <c r="Z155" s="128"/>
      <c r="AA155" s="129"/>
      <c r="AB155" s="129"/>
      <c r="AC155" s="129"/>
      <c r="AD155" s="127"/>
      <c r="AE155" s="127"/>
      <c r="AF155" s="128"/>
      <c r="AG155" s="129"/>
      <c r="AH155" s="129"/>
      <c r="AI155" s="129"/>
      <c r="AJ155" s="135"/>
    </row>
    <row r="156" spans="1:36" ht="15" x14ac:dyDescent="0.25">
      <c r="I156" s="129"/>
      <c r="J156" s="129"/>
      <c r="K156" s="129"/>
      <c r="L156" s="127"/>
      <c r="M156" s="127"/>
      <c r="N156" s="128"/>
      <c r="O156" s="129"/>
      <c r="P156" s="129"/>
      <c r="Q156" s="129"/>
      <c r="R156" s="127"/>
      <c r="S156" s="127"/>
      <c r="T156" s="128"/>
      <c r="U156" s="129"/>
      <c r="V156" s="129"/>
      <c r="W156" s="129"/>
      <c r="X156" s="127"/>
      <c r="Y156" s="127"/>
      <c r="Z156" s="128"/>
      <c r="AA156" s="129"/>
      <c r="AB156" s="129"/>
      <c r="AC156" s="129"/>
      <c r="AD156" s="127"/>
      <c r="AE156" s="127"/>
      <c r="AF156" s="128"/>
      <c r="AG156" s="129"/>
      <c r="AH156" s="129"/>
      <c r="AI156" s="129"/>
      <c r="AJ156" s="135"/>
    </row>
    <row r="157" spans="1:36" ht="15" x14ac:dyDescent="0.25">
      <c r="I157" s="129"/>
      <c r="J157" s="129"/>
      <c r="K157" s="129"/>
      <c r="L157" s="127"/>
      <c r="M157" s="127"/>
      <c r="N157" s="128"/>
      <c r="O157" s="129"/>
      <c r="P157" s="129"/>
      <c r="Q157" s="129"/>
      <c r="R157" s="127"/>
      <c r="S157" s="127"/>
      <c r="T157" s="128"/>
      <c r="U157" s="129"/>
      <c r="V157" s="129"/>
      <c r="W157" s="129"/>
      <c r="X157" s="127"/>
      <c r="Y157" s="127"/>
      <c r="Z157" s="128"/>
      <c r="AA157" s="129"/>
      <c r="AB157" s="129"/>
      <c r="AC157" s="129"/>
      <c r="AD157" s="127"/>
      <c r="AE157" s="127"/>
      <c r="AF157" s="128"/>
      <c r="AG157" s="129"/>
      <c r="AH157" s="129"/>
      <c r="AI157" s="129"/>
      <c r="AJ157" s="135"/>
    </row>
    <row r="158" spans="1:36" ht="15" x14ac:dyDescent="0.25">
      <c r="I158" s="129"/>
      <c r="J158" s="129"/>
      <c r="K158" s="129"/>
      <c r="L158" s="127"/>
      <c r="M158" s="127"/>
      <c r="N158" s="128"/>
      <c r="O158" s="129"/>
      <c r="P158" s="129"/>
      <c r="Q158" s="129"/>
      <c r="R158" s="127"/>
      <c r="S158" s="127"/>
      <c r="T158" s="128"/>
      <c r="U158" s="129"/>
      <c r="V158" s="129"/>
      <c r="W158" s="129"/>
      <c r="X158" s="127"/>
      <c r="Y158" s="127"/>
      <c r="Z158" s="128"/>
      <c r="AA158" s="129"/>
      <c r="AB158" s="129"/>
      <c r="AC158" s="129"/>
      <c r="AD158" s="127"/>
      <c r="AE158" s="127"/>
      <c r="AF158" s="128"/>
      <c r="AG158" s="129"/>
      <c r="AH158" s="129"/>
      <c r="AI158" s="129"/>
      <c r="AJ158" s="135"/>
    </row>
    <row r="159" spans="1:36" ht="15" x14ac:dyDescent="0.25">
      <c r="I159" s="129"/>
      <c r="J159" s="129"/>
      <c r="K159" s="129"/>
      <c r="L159" s="127"/>
      <c r="M159" s="127"/>
      <c r="N159" s="128"/>
      <c r="O159" s="129"/>
      <c r="P159" s="129"/>
      <c r="Q159" s="129"/>
      <c r="R159" s="127"/>
      <c r="S159" s="127"/>
      <c r="T159" s="128"/>
      <c r="U159" s="129"/>
      <c r="V159" s="129"/>
      <c r="W159" s="129"/>
      <c r="X159" s="127"/>
      <c r="Y159" s="127"/>
      <c r="Z159" s="128"/>
      <c r="AA159" s="129"/>
      <c r="AB159" s="129"/>
      <c r="AC159" s="129"/>
      <c r="AD159" s="127"/>
      <c r="AE159" s="127"/>
      <c r="AF159" s="128"/>
      <c r="AG159" s="129"/>
      <c r="AH159" s="129"/>
      <c r="AI159" s="129"/>
      <c r="AJ159" s="135"/>
    </row>
    <row r="160" spans="1:36" ht="15" x14ac:dyDescent="0.25">
      <c r="I160" s="129"/>
      <c r="J160" s="129"/>
      <c r="K160" s="129"/>
      <c r="L160" s="127"/>
      <c r="M160" s="127"/>
      <c r="N160" s="128"/>
      <c r="O160" s="129"/>
      <c r="P160" s="129"/>
      <c r="Q160" s="129"/>
      <c r="R160" s="127"/>
      <c r="S160" s="127"/>
      <c r="T160" s="128"/>
      <c r="U160" s="129"/>
      <c r="V160" s="129"/>
      <c r="W160" s="129"/>
      <c r="X160" s="127"/>
      <c r="Y160" s="127"/>
      <c r="Z160" s="128"/>
      <c r="AA160" s="129"/>
      <c r="AB160" s="129"/>
      <c r="AC160" s="129"/>
      <c r="AD160" s="127"/>
      <c r="AE160" s="127"/>
      <c r="AF160" s="128"/>
      <c r="AG160" s="129"/>
      <c r="AH160" s="129"/>
      <c r="AI160" s="129"/>
      <c r="AJ160" s="135"/>
    </row>
    <row r="161" spans="9:36" ht="15" x14ac:dyDescent="0.25">
      <c r="I161" s="129"/>
      <c r="J161" s="129"/>
      <c r="K161" s="129"/>
      <c r="L161" s="127"/>
      <c r="M161" s="127"/>
      <c r="N161" s="128"/>
      <c r="O161" s="129"/>
      <c r="P161" s="129"/>
      <c r="Q161" s="129"/>
      <c r="R161" s="127"/>
      <c r="S161" s="127"/>
      <c r="T161" s="128"/>
      <c r="U161" s="129"/>
      <c r="V161" s="129"/>
      <c r="W161" s="129"/>
      <c r="X161" s="127"/>
      <c r="Y161" s="127"/>
      <c r="Z161" s="128"/>
      <c r="AA161" s="129"/>
      <c r="AB161" s="129"/>
      <c r="AC161" s="129"/>
      <c r="AD161" s="127"/>
      <c r="AE161" s="127"/>
      <c r="AF161" s="128"/>
      <c r="AG161" s="129"/>
      <c r="AH161" s="129"/>
      <c r="AI161" s="129"/>
      <c r="AJ161" s="135"/>
    </row>
    <row r="162" spans="9:36" ht="15" x14ac:dyDescent="0.25">
      <c r="I162" s="129"/>
      <c r="J162" s="129"/>
      <c r="K162" s="129"/>
      <c r="L162" s="127"/>
      <c r="M162" s="127"/>
      <c r="N162" s="128"/>
      <c r="O162" s="129"/>
      <c r="P162" s="129"/>
      <c r="Q162" s="129"/>
      <c r="R162" s="127"/>
      <c r="S162" s="127"/>
      <c r="T162" s="128"/>
      <c r="U162" s="129"/>
      <c r="V162" s="129"/>
      <c r="W162" s="129"/>
      <c r="X162" s="127"/>
      <c r="Y162" s="127"/>
      <c r="Z162" s="128"/>
      <c r="AA162" s="129"/>
      <c r="AB162" s="129"/>
      <c r="AC162" s="129"/>
      <c r="AD162" s="127"/>
      <c r="AE162" s="127"/>
      <c r="AF162" s="128"/>
      <c r="AG162" s="129"/>
      <c r="AH162" s="129"/>
      <c r="AI162" s="129"/>
      <c r="AJ162" s="135"/>
    </row>
    <row r="163" spans="9:36" ht="15" x14ac:dyDescent="0.25">
      <c r="I163" s="129"/>
      <c r="J163" s="129"/>
      <c r="K163" s="129"/>
      <c r="L163" s="127"/>
      <c r="M163" s="127"/>
      <c r="N163" s="128"/>
      <c r="O163" s="129"/>
      <c r="P163" s="129"/>
      <c r="Q163" s="129"/>
      <c r="R163" s="127"/>
      <c r="S163" s="127"/>
      <c r="T163" s="128"/>
      <c r="U163" s="129"/>
      <c r="V163" s="129"/>
      <c r="W163" s="129"/>
      <c r="X163" s="127"/>
      <c r="Y163" s="127"/>
      <c r="Z163" s="128"/>
      <c r="AA163" s="129"/>
      <c r="AB163" s="129"/>
      <c r="AC163" s="129"/>
      <c r="AD163" s="127"/>
      <c r="AE163" s="127"/>
      <c r="AF163" s="128"/>
      <c r="AG163" s="129"/>
      <c r="AH163" s="129"/>
      <c r="AI163" s="129"/>
      <c r="AJ163" s="135"/>
    </row>
    <row r="164" spans="9:36" ht="15" x14ac:dyDescent="0.25">
      <c r="I164" s="129"/>
      <c r="J164" s="129"/>
      <c r="K164" s="129"/>
      <c r="L164" s="127"/>
      <c r="M164" s="127"/>
      <c r="N164" s="128"/>
      <c r="O164" s="129"/>
      <c r="P164" s="129"/>
      <c r="Q164" s="129"/>
      <c r="R164" s="127"/>
      <c r="S164" s="127"/>
      <c r="T164" s="128"/>
      <c r="U164" s="129"/>
      <c r="V164" s="129"/>
      <c r="W164" s="129"/>
      <c r="X164" s="127"/>
      <c r="Y164" s="127"/>
      <c r="Z164" s="128"/>
      <c r="AA164" s="129"/>
      <c r="AB164" s="129"/>
      <c r="AC164" s="129"/>
      <c r="AD164" s="127"/>
      <c r="AE164" s="127"/>
      <c r="AF164" s="128"/>
      <c r="AG164" s="129"/>
      <c r="AH164" s="129"/>
      <c r="AI164" s="129"/>
      <c r="AJ164" s="135"/>
    </row>
    <row r="165" spans="9:36" ht="15" x14ac:dyDescent="0.25">
      <c r="I165" s="129"/>
      <c r="J165" s="129"/>
      <c r="K165" s="129"/>
      <c r="L165" s="127"/>
      <c r="M165" s="127"/>
      <c r="N165" s="128"/>
      <c r="O165" s="129"/>
      <c r="P165" s="129"/>
      <c r="Q165" s="129"/>
      <c r="R165" s="127"/>
      <c r="S165" s="127"/>
      <c r="T165" s="128"/>
      <c r="U165" s="129"/>
      <c r="V165" s="129"/>
      <c r="W165" s="129"/>
      <c r="X165" s="127"/>
      <c r="Y165" s="127"/>
      <c r="Z165" s="128"/>
      <c r="AA165" s="129"/>
      <c r="AB165" s="129"/>
      <c r="AC165" s="129"/>
      <c r="AD165" s="127"/>
      <c r="AE165" s="127"/>
      <c r="AF165" s="128"/>
      <c r="AG165" s="129"/>
      <c r="AH165" s="129"/>
      <c r="AI165" s="129"/>
      <c r="AJ165" s="135"/>
    </row>
    <row r="166" spans="9:36" ht="15" x14ac:dyDescent="0.25">
      <c r="I166" s="129"/>
      <c r="J166" s="129"/>
      <c r="K166" s="129"/>
      <c r="L166" s="127"/>
      <c r="M166" s="127"/>
      <c r="N166" s="128"/>
      <c r="O166" s="129"/>
      <c r="P166" s="129"/>
      <c r="Q166" s="129"/>
      <c r="R166" s="127"/>
      <c r="S166" s="127"/>
      <c r="T166" s="128"/>
      <c r="U166" s="129"/>
      <c r="V166" s="129"/>
      <c r="W166" s="129"/>
      <c r="X166" s="127"/>
      <c r="Y166" s="127"/>
      <c r="Z166" s="128"/>
      <c r="AA166" s="129"/>
      <c r="AB166" s="129"/>
      <c r="AC166" s="129"/>
      <c r="AD166" s="127"/>
      <c r="AE166" s="127"/>
      <c r="AF166" s="128"/>
      <c r="AG166" s="129"/>
      <c r="AH166" s="129"/>
      <c r="AI166" s="129"/>
      <c r="AJ166" s="135"/>
    </row>
    <row r="167" spans="9:36" ht="15" x14ac:dyDescent="0.25">
      <c r="I167" s="129"/>
      <c r="J167" s="129"/>
      <c r="K167" s="129"/>
      <c r="L167" s="127"/>
      <c r="M167" s="127"/>
      <c r="N167" s="128"/>
      <c r="O167" s="129"/>
      <c r="P167" s="129"/>
      <c r="Q167" s="129"/>
      <c r="R167" s="127"/>
      <c r="S167" s="127"/>
      <c r="T167" s="128"/>
      <c r="U167" s="129"/>
      <c r="V167" s="129"/>
      <c r="W167" s="129"/>
      <c r="X167" s="127"/>
      <c r="Y167" s="127"/>
      <c r="Z167" s="128"/>
      <c r="AA167" s="129"/>
      <c r="AB167" s="129"/>
      <c r="AC167" s="129"/>
      <c r="AD167" s="127"/>
      <c r="AE167" s="127"/>
      <c r="AF167" s="128"/>
      <c r="AG167" s="129"/>
      <c r="AH167" s="129"/>
      <c r="AI167" s="129"/>
      <c r="AJ167" s="135"/>
    </row>
    <row r="168" spans="9:36" ht="15" x14ac:dyDescent="0.25">
      <c r="I168" s="129"/>
      <c r="J168" s="129"/>
      <c r="K168" s="129"/>
      <c r="L168" s="127"/>
      <c r="M168" s="127"/>
      <c r="N168" s="128"/>
      <c r="O168" s="129"/>
      <c r="P168" s="129"/>
      <c r="Q168" s="129"/>
      <c r="R168" s="127"/>
      <c r="S168" s="127"/>
      <c r="T168" s="128"/>
      <c r="U168" s="129"/>
      <c r="V168" s="129"/>
      <c r="W168" s="129"/>
      <c r="X168" s="127"/>
      <c r="Y168" s="127"/>
      <c r="Z168" s="128"/>
      <c r="AA168" s="129"/>
      <c r="AB168" s="129"/>
      <c r="AC168" s="129"/>
      <c r="AD168" s="127"/>
      <c r="AE168" s="127"/>
      <c r="AF168" s="128"/>
      <c r="AG168" s="129"/>
      <c r="AH168" s="129"/>
      <c r="AI168" s="129"/>
      <c r="AJ168" s="135"/>
    </row>
    <row r="169" spans="9:36" ht="15" x14ac:dyDescent="0.25">
      <c r="I169" s="129"/>
      <c r="J169" s="129"/>
      <c r="K169" s="129"/>
      <c r="L169" s="127"/>
      <c r="M169" s="127"/>
      <c r="N169" s="128"/>
      <c r="O169" s="129"/>
      <c r="P169" s="129"/>
      <c r="Q169" s="129"/>
      <c r="R169" s="127"/>
      <c r="S169" s="127"/>
      <c r="T169" s="128"/>
      <c r="U169" s="129"/>
      <c r="V169" s="129"/>
      <c r="W169" s="129"/>
      <c r="X169" s="127"/>
      <c r="Y169" s="127"/>
      <c r="Z169" s="128"/>
      <c r="AA169" s="129"/>
      <c r="AB169" s="129"/>
      <c r="AC169" s="129"/>
      <c r="AD169" s="127"/>
      <c r="AE169" s="127"/>
      <c r="AF169" s="128"/>
      <c r="AG169" s="129"/>
      <c r="AH169" s="129"/>
      <c r="AI169" s="129"/>
      <c r="AJ169" s="135"/>
    </row>
    <row r="170" spans="9:36" ht="15" x14ac:dyDescent="0.25">
      <c r="I170" s="129"/>
      <c r="J170" s="129"/>
      <c r="K170" s="129"/>
      <c r="L170" s="127"/>
      <c r="M170" s="127"/>
      <c r="N170" s="128"/>
      <c r="O170" s="129"/>
      <c r="P170" s="129"/>
      <c r="Q170" s="129"/>
      <c r="R170" s="127"/>
      <c r="S170" s="127"/>
      <c r="T170" s="128"/>
      <c r="U170" s="129"/>
      <c r="V170" s="129"/>
      <c r="W170" s="129"/>
      <c r="X170" s="127"/>
      <c r="Y170" s="127"/>
      <c r="Z170" s="128"/>
      <c r="AA170" s="129"/>
      <c r="AB170" s="129"/>
      <c r="AC170" s="129"/>
      <c r="AD170" s="127"/>
      <c r="AE170" s="127"/>
      <c r="AF170" s="128"/>
      <c r="AG170" s="129"/>
      <c r="AH170" s="129"/>
      <c r="AI170" s="129"/>
      <c r="AJ170" s="135"/>
    </row>
    <row r="171" spans="9:36" ht="15" x14ac:dyDescent="0.25">
      <c r="I171" s="129"/>
      <c r="J171" s="129"/>
      <c r="K171" s="129"/>
      <c r="L171" s="127"/>
      <c r="M171" s="127"/>
      <c r="N171" s="128"/>
      <c r="O171" s="129"/>
      <c r="P171" s="129"/>
      <c r="Q171" s="129"/>
      <c r="R171" s="127"/>
      <c r="S171" s="127"/>
      <c r="T171" s="128"/>
      <c r="U171" s="129"/>
      <c r="V171" s="129"/>
      <c r="W171" s="129"/>
      <c r="X171" s="127"/>
      <c r="Y171" s="127"/>
      <c r="Z171" s="128"/>
      <c r="AA171" s="129"/>
      <c r="AB171" s="129"/>
      <c r="AC171" s="129"/>
      <c r="AD171" s="127"/>
      <c r="AE171" s="127"/>
      <c r="AF171" s="128"/>
      <c r="AG171" s="129"/>
      <c r="AH171" s="129"/>
      <c r="AI171" s="129"/>
      <c r="AJ171" s="135"/>
    </row>
    <row r="172" spans="9:36" ht="15" x14ac:dyDescent="0.25">
      <c r="I172" s="129"/>
      <c r="J172" s="129"/>
      <c r="K172" s="129"/>
      <c r="L172" s="127"/>
      <c r="M172" s="127"/>
      <c r="N172" s="128"/>
      <c r="O172" s="129"/>
      <c r="P172" s="129"/>
      <c r="Q172" s="129"/>
      <c r="R172" s="127"/>
      <c r="S172" s="127"/>
      <c r="T172" s="128"/>
      <c r="U172" s="129"/>
      <c r="V172" s="129"/>
      <c r="W172" s="129"/>
      <c r="X172" s="127"/>
      <c r="Y172" s="127"/>
      <c r="Z172" s="128"/>
      <c r="AA172" s="129"/>
      <c r="AB172" s="129"/>
      <c r="AC172" s="129"/>
      <c r="AD172" s="127"/>
      <c r="AE172" s="127"/>
      <c r="AF172" s="128"/>
      <c r="AG172" s="129"/>
      <c r="AH172" s="129"/>
      <c r="AI172" s="129"/>
      <c r="AJ172" s="135"/>
    </row>
    <row r="173" spans="9:36" ht="15" x14ac:dyDescent="0.25">
      <c r="I173" s="129"/>
      <c r="J173" s="129"/>
      <c r="K173" s="129"/>
      <c r="L173" s="127"/>
      <c r="M173" s="127"/>
      <c r="N173" s="128"/>
      <c r="O173" s="129"/>
      <c r="P173" s="129"/>
      <c r="Q173" s="129"/>
      <c r="R173" s="127"/>
      <c r="S173" s="127"/>
      <c r="T173" s="128"/>
      <c r="U173" s="129"/>
      <c r="V173" s="129"/>
      <c r="W173" s="129"/>
      <c r="X173" s="127"/>
      <c r="Y173" s="127"/>
      <c r="Z173" s="128"/>
      <c r="AA173" s="129"/>
      <c r="AB173" s="129"/>
      <c r="AC173" s="129"/>
      <c r="AD173" s="127"/>
      <c r="AE173" s="127"/>
      <c r="AF173" s="128"/>
      <c r="AG173" s="129"/>
      <c r="AH173" s="129"/>
      <c r="AI173" s="129"/>
      <c r="AJ173" s="135"/>
    </row>
    <row r="174" spans="9:36" ht="15" x14ac:dyDescent="0.25">
      <c r="I174" s="129"/>
      <c r="J174" s="129"/>
      <c r="K174" s="129"/>
      <c r="L174" s="127"/>
      <c r="M174" s="127"/>
      <c r="N174" s="128"/>
      <c r="O174" s="129"/>
      <c r="P174" s="129"/>
      <c r="Q174" s="129"/>
      <c r="R174" s="127"/>
      <c r="S174" s="127"/>
      <c r="T174" s="128"/>
      <c r="U174" s="129"/>
      <c r="V174" s="129"/>
      <c r="W174" s="129"/>
      <c r="X174" s="127"/>
      <c r="Y174" s="127"/>
      <c r="Z174" s="128"/>
      <c r="AA174" s="129"/>
      <c r="AB174" s="129"/>
      <c r="AC174" s="129"/>
      <c r="AD174" s="127"/>
      <c r="AE174" s="127"/>
      <c r="AF174" s="128"/>
      <c r="AG174" s="129"/>
      <c r="AH174" s="129"/>
      <c r="AI174" s="129"/>
      <c r="AJ174" s="135"/>
    </row>
  </sheetData>
  <mergeCells count="5">
    <mergeCell ref="E127:F127"/>
    <mergeCell ref="E128:F128"/>
    <mergeCell ref="C11:D11"/>
    <mergeCell ref="E4:F4"/>
    <mergeCell ref="E126:F126"/>
  </mergeCells>
  <phoneticPr fontId="0" type="noConversion"/>
  <printOptions horizontalCentered="1"/>
  <pageMargins left="0.25" right="0.25" top="0.75" bottom="0.75" header="0.3" footer="0.3"/>
  <pageSetup scale="63" orientation="landscape" horizontalDpi="300" verticalDpi="300" r:id="rId1"/>
  <headerFooter alignWithMargins="0"/>
  <rowBreaks count="2" manualBreakCount="2">
    <brk id="85" max="16383" man="1"/>
    <brk id="12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C28" sqref="C28"/>
    </sheetView>
  </sheetViews>
  <sheetFormatPr defaultRowHeight="13.2" x14ac:dyDescent="0.25"/>
  <cols>
    <col min="1" max="1" width="33.6640625" customWidth="1"/>
    <col min="2" max="2" width="10.6640625" bestFit="1" customWidth="1"/>
    <col min="5" max="5" width="9.6640625" bestFit="1" customWidth="1"/>
  </cols>
  <sheetData>
    <row r="1" spans="1:6" x14ac:dyDescent="0.25">
      <c r="A1" s="161" t="s">
        <v>109</v>
      </c>
    </row>
    <row r="3" spans="1:6" x14ac:dyDescent="0.25">
      <c r="A3" s="161" t="s">
        <v>110</v>
      </c>
      <c r="E3" t="s">
        <v>111</v>
      </c>
      <c r="F3" t="s">
        <v>112</v>
      </c>
    </row>
    <row r="4" spans="1:6" x14ac:dyDescent="0.25">
      <c r="A4" t="s">
        <v>113</v>
      </c>
      <c r="B4" t="s">
        <v>54</v>
      </c>
      <c r="C4" s="160">
        <v>0.2923</v>
      </c>
      <c r="E4" t="s">
        <v>114</v>
      </c>
      <c r="F4" t="s">
        <v>115</v>
      </c>
    </row>
    <row r="5" spans="1:6" x14ac:dyDescent="0.25">
      <c r="A5" t="s">
        <v>116</v>
      </c>
      <c r="B5" t="s">
        <v>117</v>
      </c>
      <c r="C5" s="160">
        <v>0.13120000000000001</v>
      </c>
      <c r="E5" t="s">
        <v>114</v>
      </c>
      <c r="F5" t="s">
        <v>115</v>
      </c>
    </row>
    <row r="7" spans="1:6" x14ac:dyDescent="0.25">
      <c r="A7" s="161" t="s">
        <v>118</v>
      </c>
    </row>
    <row r="8" spans="1:6" x14ac:dyDescent="0.25">
      <c r="A8" t="s">
        <v>113</v>
      </c>
      <c r="B8" t="s">
        <v>54</v>
      </c>
      <c r="C8" s="160">
        <v>0.2389</v>
      </c>
      <c r="E8" t="s">
        <v>114</v>
      </c>
      <c r="F8" t="s">
        <v>115</v>
      </c>
    </row>
    <row r="9" spans="1:6" x14ac:dyDescent="0.25">
      <c r="A9" t="s">
        <v>116</v>
      </c>
      <c r="B9" t="s">
        <v>117</v>
      </c>
      <c r="C9" s="160">
        <v>0.14710000000000001</v>
      </c>
      <c r="E9" t="s">
        <v>114</v>
      </c>
      <c r="F9" t="s">
        <v>115</v>
      </c>
    </row>
    <row r="11" spans="1:6" x14ac:dyDescent="0.25">
      <c r="A11" s="161" t="s">
        <v>119</v>
      </c>
    </row>
    <row r="12" spans="1:6" x14ac:dyDescent="0.25">
      <c r="A12" s="162" t="s">
        <v>120</v>
      </c>
      <c r="B12" t="s">
        <v>54</v>
      </c>
      <c r="C12" s="160">
        <v>0.36230000000000001</v>
      </c>
      <c r="E12" t="s">
        <v>121</v>
      </c>
    </row>
    <row r="13" spans="1:6" x14ac:dyDescent="0.25">
      <c r="A13" s="162" t="s">
        <v>120</v>
      </c>
      <c r="B13" t="s">
        <v>117</v>
      </c>
      <c r="C13" s="160">
        <v>0.24149999999999999</v>
      </c>
      <c r="E13" t="s">
        <v>121</v>
      </c>
    </row>
    <row r="14" spans="1:6" x14ac:dyDescent="0.25">
      <c r="A14" s="162" t="s">
        <v>122</v>
      </c>
      <c r="B14" t="s">
        <v>54</v>
      </c>
      <c r="C14" s="160">
        <v>0.43509999999999999</v>
      </c>
      <c r="E14" t="s">
        <v>123</v>
      </c>
    </row>
    <row r="15" spans="1:6" x14ac:dyDescent="0.25">
      <c r="A15" s="162" t="s">
        <v>122</v>
      </c>
      <c r="B15" t="s">
        <v>117</v>
      </c>
      <c r="C15" s="160">
        <v>0.65590000000000004</v>
      </c>
      <c r="E15" t="s">
        <v>123</v>
      </c>
    </row>
    <row r="16" spans="1:6" x14ac:dyDescent="0.25">
      <c r="A16" s="162" t="s">
        <v>124</v>
      </c>
      <c r="C16" s="160">
        <v>0.2397</v>
      </c>
      <c r="E16" t="s">
        <v>123</v>
      </c>
    </row>
    <row r="17" spans="1:5" x14ac:dyDescent="0.25">
      <c r="A17" s="162" t="s">
        <v>125</v>
      </c>
      <c r="C17" s="160">
        <v>0.25990000000000002</v>
      </c>
      <c r="E17">
        <v>1438</v>
      </c>
    </row>
    <row r="18" spans="1:5" x14ac:dyDescent="0.25">
      <c r="A18" s="162" t="s">
        <v>126</v>
      </c>
      <c r="B18" t="s">
        <v>54</v>
      </c>
      <c r="C18" s="160">
        <v>0.38080000000000003</v>
      </c>
      <c r="E18" t="s">
        <v>127</v>
      </c>
    </row>
    <row r="19" spans="1:5" x14ac:dyDescent="0.25">
      <c r="A19" s="162" t="s">
        <v>126</v>
      </c>
      <c r="B19" t="s">
        <v>117</v>
      </c>
      <c r="C19" s="160">
        <v>0.248</v>
      </c>
      <c r="E19" t="s">
        <v>127</v>
      </c>
    </row>
    <row r="20" spans="1:5" x14ac:dyDescent="0.25">
      <c r="A20" s="162" t="s">
        <v>128</v>
      </c>
      <c r="B20" s="162" t="s">
        <v>129</v>
      </c>
    </row>
    <row r="21" spans="1:5" x14ac:dyDescent="0.25">
      <c r="A21" s="162" t="s">
        <v>130</v>
      </c>
      <c r="B21" s="162"/>
      <c r="C21" s="160">
        <v>7.5399999999999995E-2</v>
      </c>
      <c r="E21" t="s">
        <v>131</v>
      </c>
    </row>
    <row r="22" spans="1:5" x14ac:dyDescent="0.25">
      <c r="A22" s="162" t="s">
        <v>132</v>
      </c>
      <c r="B22" t="s">
        <v>54</v>
      </c>
      <c r="C22" s="160">
        <v>2.3999999999999998E-3</v>
      </c>
      <c r="E22" t="s">
        <v>133</v>
      </c>
    </row>
    <row r="23" spans="1:5" x14ac:dyDescent="0.25">
      <c r="A23" s="162" t="s">
        <v>132</v>
      </c>
      <c r="B23" t="s">
        <v>117</v>
      </c>
      <c r="C23" s="160">
        <v>2.2000000000000001E-3</v>
      </c>
      <c r="E23" t="s">
        <v>133</v>
      </c>
    </row>
    <row r="25" spans="1:5" x14ac:dyDescent="0.25">
      <c r="A25" s="161" t="s">
        <v>134</v>
      </c>
    </row>
    <row r="26" spans="1:5" x14ac:dyDescent="0.25">
      <c r="A26" s="162" t="s">
        <v>135</v>
      </c>
      <c r="C26" s="163">
        <v>1.8799999999999999E-3</v>
      </c>
    </row>
    <row r="27" spans="1:5" x14ac:dyDescent="0.25">
      <c r="A27" s="162" t="s">
        <v>136</v>
      </c>
      <c r="C27" s="163">
        <v>8.9999999999999998E-4</v>
      </c>
    </row>
    <row r="28" spans="1:5" x14ac:dyDescent="0.25">
      <c r="A28" s="162" t="s">
        <v>137</v>
      </c>
      <c r="C28" s="163">
        <v>1.469E-2</v>
      </c>
    </row>
    <row r="29" spans="1:5" x14ac:dyDescent="0.25">
      <c r="A29" s="162" t="s">
        <v>138</v>
      </c>
      <c r="C29" s="163">
        <v>6.4000000000000003E-3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4"/>
  <sheetViews>
    <sheetView workbookViewId="0">
      <selection activeCell="E10" sqref="E10"/>
    </sheetView>
  </sheetViews>
  <sheetFormatPr defaultColWidth="11.44140625" defaultRowHeight="15.6" x14ac:dyDescent="0.3"/>
  <cols>
    <col min="1" max="2" width="3" style="1" customWidth="1"/>
    <col min="3" max="3" width="47.5546875" style="1" customWidth="1"/>
    <col min="4" max="4" width="10.109375" style="1" customWidth="1"/>
    <col min="5" max="5" width="10.33203125" style="1" customWidth="1"/>
    <col min="6" max="6" width="2.33203125" style="1" customWidth="1"/>
    <col min="7" max="7" width="10.6640625" style="1" customWidth="1"/>
    <col min="8" max="8" width="3" style="1" customWidth="1"/>
    <col min="9" max="9" width="13.6640625" style="1" customWidth="1"/>
    <col min="10" max="10" width="3" style="1" customWidth="1"/>
    <col min="11" max="11" width="11.44140625" style="1" customWidth="1"/>
    <col min="12" max="12" width="3" style="1" customWidth="1"/>
    <col min="13" max="13" width="12" style="3" bestFit="1" customWidth="1"/>
    <col min="14" max="14" width="3" style="4" customWidth="1"/>
    <col min="15" max="15" width="11.44140625" style="3" customWidth="1"/>
    <col min="16" max="16" width="3" style="1" customWidth="1"/>
    <col min="17" max="17" width="12" style="3" customWidth="1"/>
    <col min="18" max="16384" width="11.44140625" style="1"/>
  </cols>
  <sheetData>
    <row r="1" spans="1:17" x14ac:dyDescent="0.3">
      <c r="B1" s="2" t="s">
        <v>139</v>
      </c>
    </row>
    <row r="3" spans="1:17" x14ac:dyDescent="0.3">
      <c r="B3" s="2" t="s">
        <v>140</v>
      </c>
    </row>
    <row r="4" spans="1:17" x14ac:dyDescent="0.3">
      <c r="B4" s="2"/>
      <c r="D4" s="5"/>
      <c r="E4" s="5"/>
      <c r="F4" s="5"/>
    </row>
    <row r="5" spans="1:17" x14ac:dyDescent="0.3">
      <c r="B5" s="2"/>
      <c r="D5" s="6" t="s">
        <v>141</v>
      </c>
      <c r="E5" s="6" t="s">
        <v>142</v>
      </c>
    </row>
    <row r="6" spans="1:17" x14ac:dyDescent="0.3">
      <c r="C6" s="250" t="s">
        <v>169</v>
      </c>
      <c r="D6" s="251">
        <f>667</f>
        <v>667</v>
      </c>
      <c r="E6" s="251">
        <f>1456</f>
        <v>1456</v>
      </c>
    </row>
    <row r="7" spans="1:17" x14ac:dyDescent="0.3">
      <c r="C7" s="6"/>
      <c r="D7" s="7"/>
      <c r="E7" s="7"/>
      <c r="F7" s="2">
        <v>6</v>
      </c>
      <c r="G7" s="2" t="s">
        <v>143</v>
      </c>
      <c r="H7" s="2">
        <v>6</v>
      </c>
      <c r="I7" s="2" t="s">
        <v>143</v>
      </c>
      <c r="J7" s="2">
        <v>9</v>
      </c>
      <c r="K7" s="2" t="s">
        <v>143</v>
      </c>
      <c r="L7" s="2">
        <v>9</v>
      </c>
      <c r="M7" s="2" t="s">
        <v>143</v>
      </c>
      <c r="N7" s="2">
        <v>12</v>
      </c>
      <c r="O7" s="8" t="s">
        <v>143</v>
      </c>
      <c r="P7" s="2">
        <v>12</v>
      </c>
      <c r="Q7" s="8" t="s">
        <v>143</v>
      </c>
    </row>
    <row r="8" spans="1:17" s="9" customFormat="1" ht="41.4" x14ac:dyDescent="0.25">
      <c r="G8" s="9" t="s">
        <v>144</v>
      </c>
      <c r="I8" s="9" t="s">
        <v>145</v>
      </c>
      <c r="K8" s="9" t="s">
        <v>144</v>
      </c>
      <c r="M8" s="9" t="s">
        <v>145</v>
      </c>
      <c r="N8" s="10"/>
      <c r="O8" s="9" t="s">
        <v>144</v>
      </c>
      <c r="Q8" s="9" t="s">
        <v>145</v>
      </c>
    </row>
    <row r="9" spans="1:17" x14ac:dyDescent="0.3">
      <c r="A9" s="248" t="s">
        <v>170</v>
      </c>
      <c r="G9" s="3">
        <f>$D6*F7</f>
        <v>4002</v>
      </c>
      <c r="I9" s="11">
        <f>$E6*H7</f>
        <v>8736</v>
      </c>
      <c r="K9" s="3">
        <f>$D6*J7</f>
        <v>6003</v>
      </c>
      <c r="M9" s="11">
        <f>$E6*L7</f>
        <v>13104</v>
      </c>
      <c r="O9" s="3">
        <f>$D6*N7</f>
        <v>8004</v>
      </c>
      <c r="Q9" s="11">
        <f>$E6*P7</f>
        <v>17472</v>
      </c>
    </row>
    <row r="10" spans="1:17" x14ac:dyDescent="0.3">
      <c r="A10" s="1" t="s">
        <v>146</v>
      </c>
      <c r="K10" s="3"/>
    </row>
    <row r="11" spans="1:17" x14ac:dyDescent="0.3">
      <c r="B11" s="1" t="s">
        <v>147</v>
      </c>
      <c r="G11" s="153">
        <v>120.2</v>
      </c>
      <c r="I11" s="153">
        <v>56.31</v>
      </c>
      <c r="K11" s="153">
        <v>56.31</v>
      </c>
      <c r="M11" s="153">
        <v>56.31</v>
      </c>
      <c r="O11" s="153">
        <v>56.31</v>
      </c>
      <c r="Q11" s="153">
        <v>56.31</v>
      </c>
    </row>
    <row r="12" spans="1:17" x14ac:dyDescent="0.3">
      <c r="B12" s="1" t="s">
        <v>148</v>
      </c>
      <c r="G12" s="153">
        <v>0</v>
      </c>
      <c r="I12" s="153">
        <v>0</v>
      </c>
      <c r="K12" s="153">
        <v>0</v>
      </c>
      <c r="M12" s="153">
        <v>0</v>
      </c>
      <c r="O12" s="153">
        <v>0</v>
      </c>
      <c r="Q12" s="153">
        <v>0</v>
      </c>
    </row>
    <row r="13" spans="1:17" x14ac:dyDescent="0.3">
      <c r="B13" s="1" t="s">
        <v>149</v>
      </c>
      <c r="G13" s="154">
        <v>0</v>
      </c>
      <c r="I13" s="154">
        <v>0</v>
      </c>
      <c r="K13" s="154">
        <v>0</v>
      </c>
      <c r="M13" s="154">
        <v>0</v>
      </c>
      <c r="O13" s="154">
        <v>0</v>
      </c>
      <c r="Q13" s="154">
        <v>0</v>
      </c>
    </row>
    <row r="14" spans="1:17" x14ac:dyDescent="0.3">
      <c r="B14" s="1" t="s">
        <v>150</v>
      </c>
      <c r="G14" s="154">
        <v>0</v>
      </c>
      <c r="I14" s="154">
        <v>0</v>
      </c>
      <c r="K14" s="154">
        <v>0</v>
      </c>
      <c r="M14" s="154">
        <v>0</v>
      </c>
      <c r="O14" s="154">
        <v>0</v>
      </c>
      <c r="Q14" s="154">
        <v>0</v>
      </c>
    </row>
    <row r="15" spans="1:17" x14ac:dyDescent="0.3">
      <c r="B15" s="1" t="s">
        <v>151</v>
      </c>
      <c r="G15" s="154">
        <v>0</v>
      </c>
      <c r="I15" s="154">
        <v>0</v>
      </c>
      <c r="K15" s="154">
        <v>0</v>
      </c>
      <c r="M15" s="154">
        <v>0</v>
      </c>
      <c r="O15" s="154">
        <v>0</v>
      </c>
      <c r="Q15" s="154">
        <v>0</v>
      </c>
    </row>
    <row r="16" spans="1:17" x14ac:dyDescent="0.3">
      <c r="B16" s="1" t="s">
        <v>152</v>
      </c>
      <c r="G16" s="154">
        <v>0</v>
      </c>
      <c r="I16" s="154">
        <v>0</v>
      </c>
      <c r="K16" s="154">
        <v>0</v>
      </c>
      <c r="M16" s="154">
        <v>0</v>
      </c>
      <c r="O16" s="154">
        <v>0</v>
      </c>
      <c r="Q16" s="154">
        <v>0</v>
      </c>
    </row>
    <row r="17" spans="1:17" x14ac:dyDescent="0.3">
      <c r="B17" s="1" t="s">
        <v>153</v>
      </c>
      <c r="G17" s="154">
        <v>185</v>
      </c>
      <c r="I17" s="154">
        <v>185</v>
      </c>
      <c r="K17" s="154">
        <v>185</v>
      </c>
      <c r="M17" s="154">
        <v>185</v>
      </c>
      <c r="O17" s="154">
        <v>185</v>
      </c>
      <c r="Q17" s="154">
        <v>185</v>
      </c>
    </row>
    <row r="18" spans="1:17" x14ac:dyDescent="0.3">
      <c r="B18" s="1" t="s">
        <v>154</v>
      </c>
      <c r="G18" s="154">
        <v>90</v>
      </c>
      <c r="I18" s="154">
        <v>90</v>
      </c>
      <c r="K18" s="154">
        <v>90</v>
      </c>
      <c r="M18" s="154">
        <v>90</v>
      </c>
      <c r="O18" s="154">
        <v>90</v>
      </c>
      <c r="Q18" s="154">
        <v>90</v>
      </c>
    </row>
    <row r="19" spans="1:17" x14ac:dyDescent="0.3">
      <c r="A19" s="1" t="s">
        <v>155</v>
      </c>
      <c r="G19" s="12"/>
      <c r="I19" s="12"/>
      <c r="K19" s="3"/>
    </row>
    <row r="20" spans="1:17" x14ac:dyDescent="0.3">
      <c r="B20" s="1" t="s">
        <v>156</v>
      </c>
      <c r="D20" s="155">
        <v>0</v>
      </c>
      <c r="G20" s="12">
        <f>$D20*F7</f>
        <v>0</v>
      </c>
      <c r="I20" s="12">
        <f>$D20*H7</f>
        <v>0</v>
      </c>
      <c r="K20" s="12">
        <f>$D20*J7</f>
        <v>0</v>
      </c>
      <c r="M20" s="12">
        <f>$D20*L7</f>
        <v>0</v>
      </c>
      <c r="O20" s="12">
        <f>$D20*N7</f>
        <v>0</v>
      </c>
      <c r="Q20" s="12">
        <f>$D20*P7</f>
        <v>0</v>
      </c>
    </row>
    <row r="21" spans="1:17" x14ac:dyDescent="0.3">
      <c r="B21" s="1" t="s">
        <v>157</v>
      </c>
      <c r="D21" s="155">
        <v>0</v>
      </c>
      <c r="G21" s="12">
        <f>$D21*F7</f>
        <v>0</v>
      </c>
      <c r="I21" s="12">
        <f>$D21*H7</f>
        <v>0</v>
      </c>
      <c r="K21" s="12">
        <f>$D21*J7</f>
        <v>0</v>
      </c>
      <c r="M21" s="12">
        <f>$D21*L7</f>
        <v>0</v>
      </c>
      <c r="O21" s="12">
        <f>$D21*N7</f>
        <v>0</v>
      </c>
      <c r="Q21" s="12">
        <f>$D21*P7</f>
        <v>0</v>
      </c>
    </row>
    <row r="22" spans="1:17" x14ac:dyDescent="0.3">
      <c r="A22" s="248"/>
      <c r="B22" s="248" t="s">
        <v>168</v>
      </c>
      <c r="C22" s="248"/>
      <c r="D22" s="249">
        <v>12</v>
      </c>
      <c r="G22" s="12">
        <f>$D22*F7</f>
        <v>72</v>
      </c>
      <c r="I22" s="12">
        <f>$D22*H7</f>
        <v>72</v>
      </c>
      <c r="K22" s="12">
        <f>$D22*J7</f>
        <v>108</v>
      </c>
      <c r="M22" s="12">
        <f>$D22*L7</f>
        <v>108</v>
      </c>
      <c r="O22" s="12">
        <f>$D22*N7</f>
        <v>144</v>
      </c>
      <c r="Q22" s="12">
        <f>$D22*P7</f>
        <v>144</v>
      </c>
    </row>
    <row r="23" spans="1:17" x14ac:dyDescent="0.3">
      <c r="B23" s="1" t="s">
        <v>158</v>
      </c>
      <c r="D23" s="155">
        <v>44.3</v>
      </c>
      <c r="G23" s="13">
        <f>$D23*F7</f>
        <v>265.79999999999995</v>
      </c>
      <c r="I23" s="13">
        <f>$D23*H7</f>
        <v>265.79999999999995</v>
      </c>
      <c r="K23" s="13">
        <f>$D23*J7</f>
        <v>398.7</v>
      </c>
      <c r="M23" s="13">
        <f>$D23*L7</f>
        <v>398.7</v>
      </c>
      <c r="O23" s="13">
        <f>$D23*N7</f>
        <v>531.59999999999991</v>
      </c>
      <c r="Q23" s="13">
        <f>$D23*P7</f>
        <v>531.59999999999991</v>
      </c>
    </row>
    <row r="24" spans="1:17" x14ac:dyDescent="0.3">
      <c r="K24" s="3"/>
    </row>
    <row r="25" spans="1:17" x14ac:dyDescent="0.3">
      <c r="B25" s="1" t="s">
        <v>159</v>
      </c>
      <c r="G25" s="3">
        <f>SUM(G9:G23)</f>
        <v>4735</v>
      </c>
      <c r="I25" s="1">
        <f>SUM(I9:I23)</f>
        <v>9405.1099999999988</v>
      </c>
      <c r="K25" s="3">
        <f>SUM(K9:K23)</f>
        <v>6841.01</v>
      </c>
      <c r="M25" s="3">
        <f>SUM(M9:M23)</f>
        <v>13942.01</v>
      </c>
      <c r="O25" s="3">
        <f>SUM(O9:O23)</f>
        <v>9010.9100000000017</v>
      </c>
      <c r="Q25" s="3">
        <f>SUM(Q9:Q23)</f>
        <v>18478.91</v>
      </c>
    </row>
    <row r="27" spans="1:17" x14ac:dyDescent="0.3">
      <c r="C27" s="14" t="s">
        <v>160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7" x14ac:dyDescent="0.3">
      <c r="C28" s="14" t="s">
        <v>161</v>
      </c>
    </row>
    <row r="29" spans="1:17" x14ac:dyDescent="0.3">
      <c r="C29" s="14" t="s">
        <v>162</v>
      </c>
    </row>
    <row r="32" spans="1:17" x14ac:dyDescent="0.3">
      <c r="A32" s="1" t="s">
        <v>163</v>
      </c>
    </row>
    <row r="33" spans="2:9" x14ac:dyDescent="0.3">
      <c r="B33" s="1" t="s">
        <v>164</v>
      </c>
      <c r="G33" s="12">
        <v>2320</v>
      </c>
      <c r="I33" s="1" t="s">
        <v>165</v>
      </c>
    </row>
    <row r="34" spans="2:9" x14ac:dyDescent="0.3">
      <c r="B34" s="1" t="s">
        <v>166</v>
      </c>
      <c r="G34" s="1">
        <v>150</v>
      </c>
      <c r="I34" s="1" t="s">
        <v>167</v>
      </c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7CA9D2B4DA144955D9C1D36711DCC" ma:contentTypeVersion="13" ma:contentTypeDescription="Create a new document." ma:contentTypeScope="" ma:versionID="be622848d62c5cc4fb0ff97ae0100c8f">
  <xsd:schema xmlns:xsd="http://www.w3.org/2001/XMLSchema" xmlns:xs="http://www.w3.org/2001/XMLSchema" xmlns:p="http://schemas.microsoft.com/office/2006/metadata/properties" xmlns:ns3="e221031b-adff-4653-9e5a-b3f74e97ce57" xmlns:ns4="88a5f6e6-8f94-430a-991b-c5be82dbe0d3" targetNamespace="http://schemas.microsoft.com/office/2006/metadata/properties" ma:root="true" ma:fieldsID="56ecfbacfa56766d5cd53017a46d3556" ns3:_="" ns4:_="">
    <xsd:import namespace="e221031b-adff-4653-9e5a-b3f74e97ce57"/>
    <xsd:import namespace="88a5f6e6-8f94-430a-991b-c5be82dbe0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1031b-adff-4653-9e5a-b3f74e97c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5f6e6-8f94-430a-991b-c5be82dbe0d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737F08-587A-479A-91DE-31D1B624C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1031b-adff-4653-9e5a-b3f74e97ce57"/>
    <ds:schemaRef ds:uri="88a5f6e6-8f94-430a-991b-c5be82dbe0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E03E7-F439-4D97-B2F5-C9925957C2A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e221031b-adff-4653-9e5a-b3f74e97ce57"/>
    <ds:schemaRef ds:uri="88a5f6e6-8f94-430a-991b-c5be82dbe0d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9647062-7A72-4FBE-9901-07FB4E94C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fringe benefits</vt:lpstr>
      <vt:lpstr>Grad student rates</vt:lpstr>
      <vt:lpstr>Sheet1!Print_Area</vt:lpstr>
    </vt:vector>
  </TitlesOfParts>
  <Manager/>
  <Company>University of Colorado at Den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Michael</dc:creator>
  <cp:keywords/>
  <dc:description/>
  <cp:lastModifiedBy>Pearks, Alison</cp:lastModifiedBy>
  <cp:revision/>
  <dcterms:created xsi:type="dcterms:W3CDTF">1999-07-14T19:17:12Z</dcterms:created>
  <dcterms:modified xsi:type="dcterms:W3CDTF">2022-06-23T20:13:28Z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0x01010081F7CA9D2B4DA144955D9C1D36711DCC</vt:lpwstr>
  </property>
</Properties>
</file>